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mc:AlternateContent xmlns:mc="http://schemas.openxmlformats.org/markup-compatibility/2006">
    <mc:Choice Requires="x15">
      <x15ac:absPath xmlns:x15ac="http://schemas.microsoft.com/office/spreadsheetml/2010/11/ac" url="S:\CFAE\A&amp;A\_OCS\2026 OCS\Nov. 2025 Release Files\"/>
    </mc:Choice>
  </mc:AlternateContent>
  <xr:revisionPtr revIDLastSave="0" documentId="13_ncr:1_{92F6FC68-BE6B-41A5-AE51-5FE6436F4D40}" xr6:coauthVersionLast="47" xr6:coauthVersionMax="47" xr10:uidLastSave="{00000000-0000-0000-0000-000000000000}"/>
  <bookViews>
    <workbookView xWindow="-110" yWindow="-110" windowWidth="19420" windowHeight="10300" xr2:uid="{00000000-000D-0000-FFFF-FFFF00000000}"/>
  </bookViews>
  <sheets>
    <sheet name="OCS - Exhibit 5" sheetId="1" r:id="rId1"/>
    <sheet name="OCS - Exhibit 6" sheetId="3" r:id="rId2"/>
    <sheet name="OCS 2B-8 Step 7 Applicability" sheetId="4" r:id="rId3"/>
    <sheet name="OPM" sheetId="2" r:id="rId4"/>
  </sheets>
  <definedNames>
    <definedName name="_1_13_Advances">'OCS - Exhibit 5'!$C$26</definedName>
    <definedName name="_1_17">'OCS - Exhibit 5'!$C$34</definedName>
    <definedName name="_1_19">'OCS - Exhibit 5'!$C$36</definedName>
    <definedName name="_1_25">'OCS - Exhibit 5'!$C$41</definedName>
    <definedName name="_1_28">'OCS - Exhibit 5'!$C$42</definedName>
    <definedName name="_1_7">'OCS - Exhibit 5'!$C$16</definedName>
    <definedName name="_1_8">'OCS - Exhibit 5'!$C$16</definedName>
    <definedName name="_2_21">'OCS - Exhibit 5'!$C$72</definedName>
    <definedName name="_2_22_Ethics">'OCS - Exhibit 5'!$C$74</definedName>
    <definedName name="_3_4">'OCS - Exhibit 5'!$C$80</definedName>
    <definedName name="_53__">'OCS - Exhibit 5'!$B$165</definedName>
    <definedName name="_73__Auditors_should_test_steps_1_3_of_this_section_of_the_OCS_for_these_entities.__Ohio_Const._Art._XII__Section_11__Ohio_Const._Art._XVIII__Section_12___and_ORC_133.10_applies_to_any_subdivisions_issuing_bonds.__Other_sections_may_also_apply.__See_also">'OCS - Exhibit 5'!$B$185</definedName>
    <definedName name="_ftn1" localSheetId="1">'OCS - Exhibit 6'!$A$31</definedName>
    <definedName name="_ftnref1" localSheetId="1">'OCS - Exhibit 6'!$C$19</definedName>
    <definedName name="Ag._Soc">Table2[[#Headers],[Ag. Soc12]]</definedName>
    <definedName name="Ag._Soc1">Table1[[#Headers],[Ag. Soc1]]</definedName>
    <definedName name="Ag_Soc">Table1[[#Headers],[Ag. Soc1]]</definedName>
    <definedName name="County">Table1[[#Headers],[County36]]</definedName>
    <definedName name="DC___CIC18">Table1[[#Headers],[DC &amp; CIC18]]</definedName>
    <definedName name="DC_CIC_Gen_Bud">'OCS - Exhibit 5'!$L$9</definedName>
    <definedName name="Debt">'OCS - Exhibit 5'!#REF!</definedName>
    <definedName name="Debt__1_13_through_1_16_8">'OCS - Exhibit 5'!$C$19</definedName>
    <definedName name="Exbibit5_FN2">'OCS - Exhibit 5'!$I$9</definedName>
    <definedName name="Exhibit_6_FN5_Regional_Transit_Authority__RTAs_5">'OCS - Exhibit 6'!$A$35</definedName>
    <definedName name="Exhibit3_FN3">'OCS - Exhibit 6'!$A$48</definedName>
    <definedName name="Exhibit5_1_13_FN51">'OCS - Exhibit 5'!$C$30</definedName>
    <definedName name="Exhibit5_2_23_OMA">'OCS - Exhibit 5'!$C$76</definedName>
    <definedName name="Exhibit5_2_423_PRA">'OCS - Exhibit 5'!$C$75</definedName>
    <definedName name="Exhibit5_54" localSheetId="0">'OCS - Exhibit 5'!$G$54</definedName>
    <definedName name="Exhibit5_54__See_Ohio_Rev._Code_§_3354.16_for_contract_bidding_requirements">'OCS - Exhibit 5'!$B$166</definedName>
    <definedName name="Exhibit5_55">'OCS - Exhibit 5'!$AF$54</definedName>
    <definedName name="Exhibit5_55__See_Ohio_Rev._Code_§_3358.10_for_contract_bidding_requirements">'OCS - Exhibit 5'!$B$167</definedName>
    <definedName name="Exhibit5_56">'OCS - Exhibit 5'!$AH$54</definedName>
    <definedName name="Exhibit5_56__See_Ohio_Rev._Code_§_3357.16_for_contract_bidding_requirements">'OCS - Exhibit 5'!$B$168</definedName>
    <definedName name="Exhibit5_57__These_sections_are_applicable_if_the_entity_is_required_to_bid.">'OCS - Exhibit 5'!$B$169</definedName>
    <definedName name="Exhibit5_58__This_step_cannot_be_superseded_by_home_rule_powers.">'OCS - Exhibit 5'!$B$170</definedName>
    <definedName name="Exhibit5_FN15">Table1[[#Headers],[Library15]]</definedName>
    <definedName name="Exhibit5_FN18">Table1[[#Headers],[DC &amp; CIC18]]</definedName>
    <definedName name="Exhibit5_FN3">'OCS - Exhibit 5'!$V$9</definedName>
    <definedName name="Exhibit5_FN34">'OCS - Exhibit 5'!$Y$62</definedName>
    <definedName name="Exhibit5_FN42">'OCS - Exhibit 5'!$F$76</definedName>
    <definedName name="Exhibit5_FN43">'OCS - Exhibit 5'!$I$75</definedName>
    <definedName name="Exhibit5_FN45">'OCS - Exhibit 5'!$O$81</definedName>
    <definedName name="Exhibit5_FN46">'OCS - Exhibit 5'!$AG$75</definedName>
    <definedName name="Exhibit5_FN47Ref">'OCS - Exhibit 5'!$B$159</definedName>
    <definedName name="Exhibit5_FN48ref">'OCS - Exhibit 5'!$B$160</definedName>
    <definedName name="Exhibit5_FN49">'OCS - Exhibit 5'!$B$161</definedName>
    <definedName name="Exhibit5_FN50">'OCS - Exhibit 5'!$B$162</definedName>
    <definedName name="Exhibit5_FN51">'OCS - Exhibit 5'!$B$163</definedName>
    <definedName name="Exhibit5_FN54_">'OCS - Exhibit 5'!$G$53</definedName>
    <definedName name="Exhibit5_FN55_">'OCS - Exhibit 5'!$AF$53</definedName>
    <definedName name="Exhibit5_FN56_">'OCS - Exhibit 5'!$AH$53</definedName>
    <definedName name="Exhibit5_FN57">'OCS - Exhibit 5'!$C$55</definedName>
    <definedName name="Exhibit5_FN58">'OCS - Exhibit 5'!$C$56</definedName>
    <definedName name="Exhibit5_FN7">'OCS - Exhibit 5'!$C$16</definedName>
    <definedName name="Exhibit5_FN73">'OCS - Exhibit 5'!$E$30</definedName>
    <definedName name="Exhibit5_FN74">'OCS - Exhibit 5'!$M$56</definedName>
    <definedName name="Exhibit5_FN74ref">'OCS - Exhibit 5'!$B$186</definedName>
    <definedName name="Exhibit5_FN75">'OCS - Exhibit 5'!$B$187</definedName>
    <definedName name="Exhibit5_FN75a">'OCS - Exhibit 5'!$O$81</definedName>
    <definedName name="Exhibit5_FN75b">'OCS - Exhibit 5'!$B$187</definedName>
    <definedName name="Exhibit5_FN76">'OCS - Exhibit 5'!$B$188</definedName>
    <definedName name="Exhibit5_FN77">'OCS - Exhibit 5'!$B$189</definedName>
    <definedName name="Exhibit5_FN78">'OCS - Exhibit 5'!$B$190</definedName>
    <definedName name="Exhibit5_FN79">'OCS - Exhibit 5'!$B$191</definedName>
    <definedName name="Exhibit5_FN80">'OCS - Exhibit 5'!$B$192</definedName>
    <definedName name="Exhibit5_FN80_">'OCS - Exhibit 5'!$V$81</definedName>
    <definedName name="Exhibit5_FN81">'OCS - Exhibit 5'!$B$193</definedName>
    <definedName name="exhibit5_footnote50">'OCS - Exhibit 5'!$B$162</definedName>
    <definedName name="Exhibit5_Traditional_Schools">Table1[[#Headers],[Traditional Schools49]]</definedName>
    <definedName name="Exhibit6__PRA">'OCS - Exhibit 6'!$D$8</definedName>
    <definedName name="Exhibit6_FN1">'OCS - Exhibit 6'!$A$46</definedName>
    <definedName name="Exhibit6_FN2">'OCS - Exhibit 6'!$A$47</definedName>
    <definedName name="Exhibit6_FN3">'OCS - Exhibit 6'!$A$48</definedName>
    <definedName name="Exhibit6_FN4">'OCS - Exhibit 6'!$A$49</definedName>
    <definedName name="Exhibit6_FN5" localSheetId="1">'OCS - Exhibit 6'!$A$50</definedName>
    <definedName name="Exhibit6_FN5">'OCS - Exhibit 6'!$A$50</definedName>
    <definedName name="Exhibit6_FN5_Regional_Transit_Authority__RTAs_5">'OCS - Exhibit 6'!$A$35</definedName>
    <definedName name="Exhibit6_FN6">'OCS - Exhibit 6'!$A$51</definedName>
    <definedName name="Exhibit6_FN6_Career_Technical_Cooperative_Education_District6">'OCS - Exhibit 6'!$A$9</definedName>
    <definedName name="Exhibit6_FN7">'OCS - Exhibit 6'!$A$52</definedName>
    <definedName name="Exhibit6_FN7_">'OCS - Exhibit 6'!$E$24</definedName>
    <definedName name="Exhibit6_FN8">'OCS - Exhibit 6'!$A$53</definedName>
    <definedName name="Exhibit6_OMA">'OCS - Exhibit 6'!$E$8</definedName>
    <definedName name="Exhibit6_PRA">'OCS - Exhibit 6'!$A$46</definedName>
    <definedName name="Exhibit6_RetirementSystems8">'OCS - Exhibit 6'!$A$37</definedName>
    <definedName name="Exhibit6_WIA" localSheetId="1">'OCS - Exhibit 6'!$B$42</definedName>
    <definedName name="Exhibit6_WIA">'OCS - Exhibit 6'!$A$50</definedName>
    <definedName name="Exhinit6_EMA_Note">'OCS - Exhibit 6'!$C$19</definedName>
    <definedName name="FCFC_Gen_Bud">'OCS - Exhibit 5'!$N$9</definedName>
    <definedName name="FN_77">'OCS - Exhibit 5'!$X$80</definedName>
    <definedName name="Footnote_41">'OCS - Exhibit 5'!$B$153</definedName>
    <definedName name="Footnote1">'OCS - Exhibit 5'!$B$113</definedName>
    <definedName name="Footnote10">'OCS - Exhibit 5'!$B$122</definedName>
    <definedName name="Footnote11">'OCS - Exhibit 5'!$B$123</definedName>
    <definedName name="Footnote12">'OCS - Exhibit 5'!$B$124</definedName>
    <definedName name="Footnote13">'OCS - Exhibit 5'!$B$125</definedName>
    <definedName name="Footnote14">'OCS - Exhibit 5'!$B$126</definedName>
    <definedName name="Footnote15">'OCS - Exhibit 5'!$B$127</definedName>
    <definedName name="Footnote16">'OCS - Exhibit 5'!$B$128</definedName>
    <definedName name="Footnote17">'OCS - Exhibit 5'!$B$129</definedName>
    <definedName name="Footnote18">'OCS - Exhibit 5'!$B$130</definedName>
    <definedName name="Footnote19">'OCS - Exhibit 5'!$B$131</definedName>
    <definedName name="Footnote2">'OCS - Exhibit 5'!$B$114</definedName>
    <definedName name="Footnote20">'OCS - Exhibit 5'!$B$132</definedName>
    <definedName name="Footnote21">'OCS - Exhibit 5'!$B$133</definedName>
    <definedName name="Footnote22">'OCS - Exhibit 5'!$B$134</definedName>
    <definedName name="Footnote23">'OCS - Exhibit 5'!$B$135</definedName>
    <definedName name="Footnote24">'OCS - Exhibit 5'!$B$136</definedName>
    <definedName name="Footnote25">'OCS - Exhibit 5'!$B$137</definedName>
    <definedName name="Footnote26">'OCS - Exhibit 5'!$B$138</definedName>
    <definedName name="Footnote27">'OCS - Exhibit 5'!$B$139</definedName>
    <definedName name="Footnote28">'OCS - Exhibit 5'!$B$140</definedName>
    <definedName name="Footnote29">'OCS - Exhibit 5'!$B$141</definedName>
    <definedName name="Footnote3">'OCS - Exhibit 5'!$B$115</definedName>
    <definedName name="Footnote30">'OCS - Exhibit 5'!$B$142</definedName>
    <definedName name="Footnote31">'OCS - Exhibit 5'!$B$143</definedName>
    <definedName name="Footnote32">'OCS - Exhibit 5'!$B$144</definedName>
    <definedName name="Footnote33">'OCS - Exhibit 5'!$B$145</definedName>
    <definedName name="Footnote34">'OCS - Exhibit 5'!$B$146</definedName>
    <definedName name="Footnote35">'OCS - Exhibit 5'!$B$147</definedName>
    <definedName name="Footnote36">'OCS - Exhibit 5'!$B$148</definedName>
    <definedName name="Footnote37">'OCS - Exhibit 5'!$B$149</definedName>
    <definedName name="Footnote38">'OCS - Exhibit 5'!$B$150</definedName>
    <definedName name="Footnote39">'OCS - Exhibit 5'!$B$151</definedName>
    <definedName name="Footnote4">'OCS - Exhibit 5'!$B$116</definedName>
    <definedName name="Footnote40">'OCS - Exhibit 5'!$B$152</definedName>
    <definedName name="Footnote43">'OCS - Exhibit 5'!$B$155</definedName>
    <definedName name="Footnote44">'OCS - Exhibit 5'!$B$156</definedName>
    <definedName name="Footnote45">'OCS - Exhibit 5'!$B$157</definedName>
    <definedName name="Footnote46">'OCS - Exhibit 5'!$B$158</definedName>
    <definedName name="Footnote5">'OCS - Exhibit 5'!$B$117</definedName>
    <definedName name="Footnote6">'OCS - Exhibit 5'!$B$118</definedName>
    <definedName name="Footnote7">'OCS - Exhibit 5'!$B$119</definedName>
    <definedName name="Footnote8">'OCS - Exhibit 5'!$B$120</definedName>
    <definedName name="Footnote9">'OCS - Exhibit 5'!$B$121</definedName>
    <definedName name="Foundation_4">'OCS - Exhibit 6'!$A$21</definedName>
    <definedName name="Gen_Health_Dist_1_2">'OCS - Exhibit 5'!$O$11</definedName>
    <definedName name="Gen_Hlth_Dist_2_2">'OCS - Exhibit 5'!$O$46</definedName>
    <definedName name="Gen_Hlth_Dist_Gen_Bud">'OCS - Exhibit 5'!$O$9</definedName>
    <definedName name="Jt_Twp_Cem_Gen_Bud">'OCS - Exhibit 5'!$V$9</definedName>
    <definedName name="Library">Table1[[#Headers],[Library15]]</definedName>
    <definedName name="Library_1_1">'OCS - Exhibit 5'!$W$10</definedName>
    <definedName name="Library_1_14">'OCS - Exhibit 5'!$W$31</definedName>
    <definedName name="Library_1_2">'OCS - Exhibit 5'!$W$11</definedName>
    <definedName name="Library_2_2">'OCS - Exhibit 5'!$W$46</definedName>
    <definedName name="OCS_FN42">'OCS - Exhibit 5'!$B$154</definedName>
    <definedName name="OPM_Ag_Soc">Table2[[#Headers],[Ag. Soc12]]</definedName>
    <definedName name="OPM_FN_13_Reference">OPM!$B$39</definedName>
    <definedName name="OPM_fn_27">OPM!#REF!</definedName>
    <definedName name="OPM_fn_28">OPM!#REF!</definedName>
    <definedName name="OPM_fn_28_ref">OPM!#REF!</definedName>
    <definedName name="OPM_fn1">OPM!$B$27</definedName>
    <definedName name="OPM_fn1_ref">OPM!$J$10</definedName>
    <definedName name="OPM_fn10">OPM!#REF!</definedName>
    <definedName name="OPM_FN10_">OPM!$L$13</definedName>
    <definedName name="OPM_FN10_ref">OPM!$B$36</definedName>
    <definedName name="OPM_fn11">OPM!$B$37</definedName>
    <definedName name="OPM_fn12">'OCS - Exhibit 5'!$B$171</definedName>
    <definedName name="OPM_fn13">'OCS - Exhibit 5'!$B$172</definedName>
    <definedName name="OPM_fn13_ref">'OCS - Exhibit 5'!$E$57</definedName>
    <definedName name="OPM_fn14">'OCS - Exhibit 5'!$B$173</definedName>
    <definedName name="OPM_fn14_ref">'OCS - Exhibit 5'!$I$57</definedName>
    <definedName name="OPM_fn15">'OCS - Exhibit 5'!$B$174</definedName>
    <definedName name="OPM_fn15_ref">'OCS - Exhibit 5'!$J$57</definedName>
    <definedName name="OPM_fn16">'OCS - Exhibit 5'!$B$175</definedName>
    <definedName name="OPM_fn16_ref">'OCS - Exhibit 5'!$N$57</definedName>
    <definedName name="OPM_fn17">'OCS - Exhibit 5'!$B$176</definedName>
    <definedName name="OPM_fn17_ref">'OCS - Exhibit 5'!$O$57</definedName>
    <definedName name="OPM_fn18">'OCS - Exhibit 5'!$B$177</definedName>
    <definedName name="OPM_fn18_ref">'OCS - Exhibit 5'!$P$57</definedName>
    <definedName name="OPM_fn19">'OCS - Exhibit 5'!$B$178</definedName>
    <definedName name="OPM_fn19_ref">'OCS - Exhibit 5'!$Q$57</definedName>
    <definedName name="OPM_fn2">OPM!$B$28</definedName>
    <definedName name="OPM_fn2_ref">OPM!$Y$10</definedName>
    <definedName name="OPM_fn20">'OCS - Exhibit 5'!$B$179</definedName>
    <definedName name="OPM_fn20_ref">'OCS - Exhibit 5'!$S$57</definedName>
    <definedName name="OPM_fn21">'OCS - Exhibit 5'!$B$180</definedName>
    <definedName name="OPM_fn21_ref">'OCS - Exhibit 5'!$Y$57</definedName>
    <definedName name="OPM_fn22">'OCS - Exhibit 5'!$B$181</definedName>
    <definedName name="OPM_fn22_ref">'OCS - Exhibit 5'!$Z$57</definedName>
    <definedName name="OPM_fn23">'OCS - Exhibit 5'!$B$182</definedName>
    <definedName name="OPM_fn23_ref">'OCS - Exhibit 5'!$AA$57</definedName>
    <definedName name="OPM_fn24">'OCS - Exhibit 5'!$B$183</definedName>
    <definedName name="OPM_fn24_ref">'OCS - Exhibit 5'!$AB$57</definedName>
    <definedName name="OPM_fn25">'OCS - Exhibit 5'!$B$184</definedName>
    <definedName name="OPM_fn25_ref">'OCS - Exhibit 5'!$AC$57</definedName>
    <definedName name="OPM_FN29">OPM!$B$35</definedName>
    <definedName name="OPM_fn3">OPM!$B$29</definedName>
    <definedName name="OPM_fn3_ref">OPM!$AB$10</definedName>
    <definedName name="OPM_FN30">OPM!#REF!</definedName>
    <definedName name="OPM_fn4">OPM!$B$30</definedName>
    <definedName name="OPM_fn4_ref">OPM!$AF$10</definedName>
    <definedName name="OPM_fn5">OPM!$B$31</definedName>
    <definedName name="OPM_fn5_ref">OPM!$AG$10</definedName>
    <definedName name="OPM_fn6">OPM!$B$32</definedName>
    <definedName name="OPM_fn6_ref">OPM!$AH$10</definedName>
    <definedName name="OPM_fn7">OPM!$B$33</definedName>
    <definedName name="OPM_fn7_ref">OPM!$AG$21</definedName>
    <definedName name="OPM_fn8">OPM!$B$34</definedName>
    <definedName name="OPM_fn8_ref">OPM!#REF!</definedName>
    <definedName name="OPM_FN8Reference">OPM!$B$34</definedName>
    <definedName name="OPM_fn9">OPM!#REF!</definedName>
    <definedName name="OPM_fn9_ref">OPM!#REF!</definedName>
    <definedName name="OPM_Footnote_26">OPM!$B$38</definedName>
    <definedName name="OPM_O18_CommColl">OPM!#REF!</definedName>
    <definedName name="OPM_O19">OPM!#REF!</definedName>
    <definedName name="OPM_o23">OPM!$C$15</definedName>
    <definedName name="OPM_O3_CommColl">OPM!$G$10</definedName>
    <definedName name="OPM_otherbid">'OCS - Exhibit 5'!$C$57</definedName>
    <definedName name="OPM_STEM_STEAM_Schools">Table2[[#Headers],[STEM/STEAM Schools8]]</definedName>
    <definedName name="ORC_3317.0212___3314.091__Ohio_Admin._Code_3301_83_01__Transportation_T_1_and_T_2_Forms–_All_Traditional_School_Districts_and_Certain_Community_Schools__NEW__53">'OCS - Exhibit 5'!$C$108</definedName>
    <definedName name="Park_Dist_1_4">'OCS - Exhibit 5'!$Y$13</definedName>
    <definedName name="Park_Dist_2_9">'OCS - Exhibit 5'!$Y$62</definedName>
    <definedName name="Park_Dist_3_18">'OCS - Exhibit 5'!$Y$93</definedName>
    <definedName name="Reg_H2O_Sew_1_13">'OCS - Exhibit 5'!$AB$22</definedName>
    <definedName name="Reg_H2O_Sew_1_2">'OCS - Exhibit 5'!$AB$11</definedName>
    <definedName name="Reg_H2O_Sew_1_4">'OCS - Exhibit 5'!$AB$13</definedName>
    <definedName name="Reg_H2O_Sew_Gen_Bud">'OCS - Exhibit 5'!$AB$9</definedName>
    <definedName name="Soil_H2O_Cons_1_4">'OCS - Exhibit 5'!$AC$13</definedName>
    <definedName name="Solid_Waste_Dist_Gen_Bud">'OCS - Exhibit 5'!$AD$9</definedName>
    <definedName name="Solid_Wst_Dist_1_13">'OCS - Exhibit 5'!$AD$22</definedName>
    <definedName name="Solid_Wst_Dist_1_13_Est_Fund">'OCS - Exhibit 5'!$AD$24</definedName>
    <definedName name="Solid_Wst_Dist_1_4">'OCS - Exhibit 5'!$AD$13</definedName>
    <definedName name="St_Col_Un_1_13">'OCS - Exhibit 5'!$AE$21</definedName>
    <definedName name="St_Coll_Univ_1_17">'OCS - Exhibit 5'!$AE$34</definedName>
    <definedName name="St_Coll_Univ_1_20">'OCS - Exhibit 5'!$AE$37</definedName>
    <definedName name="St_Comm_Coll_3358">Table1[[#Headers],[State Comm. College (3358)19]]</definedName>
    <definedName name="STEM_1_27">'OCS - Exhibit 5'!$AG$98</definedName>
    <definedName name="STEM_STEAM_Schools">Table1[[#Headers],[STEM/STEAM Schools39]]</definedName>
    <definedName name="SWCD_Gen_Bud">'OCS - Exhibit 5'!$AC$9</definedName>
    <definedName name="TEST50CELL96">Table1[[#Totals],[Requirement]]</definedName>
    <definedName name="ü73">'OCS - Exhibit 5'!$E$30</definedName>
    <definedName name="Union_Cem_Dist_Gen_Bud">'OCS - Exhibit 5'!$V$9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6" i="1" l="1"/>
  <c r="X25" i="2"/>
  <c r="X110" i="1"/>
  <c r="AM106" i="1"/>
  <c r="AM13" i="1"/>
  <c r="AM109" i="1"/>
  <c r="AJ110" i="1"/>
  <c r="AG110" i="1"/>
  <c r="H110" i="1"/>
  <c r="AM104" i="1"/>
  <c r="AM57" i="1" l="1"/>
  <c r="AM21" i="2" l="1"/>
  <c r="AM22" i="2"/>
  <c r="AM23" i="2"/>
  <c r="AM24" i="2"/>
  <c r="AM52" i="1" l="1"/>
  <c r="AM53" i="1"/>
  <c r="AM54" i="1"/>
  <c r="AM55" i="1"/>
  <c r="AM56" i="1"/>
  <c r="AM51" i="1"/>
  <c r="AM49" i="1"/>
  <c r="AM50" i="1"/>
  <c r="AM48" i="1"/>
  <c r="D110" i="1" l="1"/>
  <c r="H25" i="2"/>
  <c r="D25" i="2"/>
  <c r="AM101" i="1" l="1"/>
  <c r="AM102" i="1"/>
  <c r="AM103" i="1"/>
  <c r="AM105" i="1"/>
  <c r="AM100" i="1"/>
  <c r="AM99" i="1"/>
  <c r="AM98" i="1"/>
  <c r="AM97" i="1"/>
  <c r="AM96" i="1"/>
  <c r="AM95" i="1"/>
  <c r="AM94" i="1"/>
  <c r="AM82" i="1" l="1"/>
  <c r="AM108" i="1" l="1"/>
  <c r="AM107" i="1"/>
  <c r="AM32" i="1" l="1"/>
  <c r="AM33" i="1"/>
  <c r="AM34" i="1"/>
  <c r="AM35" i="1"/>
  <c r="AM36" i="1"/>
  <c r="AM37" i="1"/>
  <c r="AM38" i="1"/>
  <c r="AM39" i="1"/>
  <c r="AM40" i="1"/>
  <c r="AM41" i="1"/>
  <c r="AM42" i="1"/>
  <c r="AM43" i="1"/>
  <c r="AM44" i="1"/>
  <c r="AM45" i="1"/>
  <c r="AM46" i="1"/>
  <c r="AM47" i="1"/>
  <c r="AM58" i="1"/>
  <c r="AM59" i="1"/>
  <c r="AM60" i="1"/>
  <c r="AM61" i="1"/>
  <c r="AM62" i="1"/>
  <c r="AM63" i="1"/>
  <c r="AM64" i="1"/>
  <c r="AM65" i="1"/>
  <c r="AM67" i="1"/>
  <c r="AM68" i="1"/>
  <c r="AM69" i="1"/>
  <c r="AM70" i="1"/>
  <c r="AM71" i="1"/>
  <c r="AM72" i="1"/>
  <c r="AM73" i="1"/>
  <c r="AM74" i="1"/>
  <c r="AM75" i="1"/>
  <c r="AM76" i="1"/>
  <c r="AM77" i="1"/>
  <c r="AM78" i="1"/>
  <c r="AM79" i="1"/>
  <c r="AM80" i="1"/>
  <c r="AM81" i="1"/>
  <c r="AM83" i="1"/>
  <c r="AM84" i="1"/>
  <c r="AM85" i="1"/>
  <c r="AM86" i="1"/>
  <c r="AM87" i="1"/>
  <c r="AM88" i="1"/>
  <c r="AM89" i="1"/>
  <c r="AM90" i="1"/>
  <c r="AM91" i="1"/>
  <c r="AM92" i="1"/>
  <c r="AM93" i="1"/>
  <c r="AM31" i="1"/>
  <c r="AM20" i="2" l="1"/>
  <c r="AM19" i="2" l="1"/>
  <c r="E25" i="2" l="1"/>
  <c r="F25" i="2"/>
  <c r="G25" i="2"/>
  <c r="I25" i="2"/>
  <c r="J25" i="2"/>
  <c r="K25" i="2"/>
  <c r="L25" i="2"/>
  <c r="M25" i="2"/>
  <c r="N25" i="2"/>
  <c r="O25" i="2"/>
  <c r="P25" i="2"/>
  <c r="Q25" i="2"/>
  <c r="R25" i="2"/>
  <c r="S25" i="2"/>
  <c r="T25" i="2"/>
  <c r="U25" i="2"/>
  <c r="V25" i="2"/>
  <c r="W25" i="2"/>
  <c r="Y25" i="2"/>
  <c r="Z25" i="2"/>
  <c r="AA25" i="2"/>
  <c r="AB25" i="2"/>
  <c r="AC25" i="2"/>
  <c r="AD25" i="2"/>
  <c r="AE25" i="2"/>
  <c r="AF25" i="2"/>
  <c r="AG25" i="2"/>
  <c r="AH25" i="2"/>
  <c r="AI25" i="2"/>
  <c r="AJ25" i="2"/>
  <c r="AK25" i="2"/>
  <c r="AL25" i="2"/>
  <c r="AM9" i="2"/>
  <c r="AM10" i="2"/>
  <c r="AM11" i="2"/>
  <c r="AM12" i="2"/>
  <c r="AM13" i="2"/>
  <c r="AM14" i="2"/>
  <c r="AM15" i="2"/>
  <c r="AM16" i="2"/>
  <c r="AM17" i="2"/>
  <c r="AM18" i="2"/>
  <c r="AM8" i="2"/>
  <c r="AM30" i="1" l="1"/>
  <c r="AM29" i="1"/>
  <c r="AM28" i="1"/>
  <c r="AM27" i="1"/>
  <c r="AM26" i="1"/>
  <c r="AM25" i="1"/>
  <c r="AM24" i="1"/>
  <c r="AM23" i="1"/>
  <c r="AM22" i="1"/>
  <c r="AM21" i="1"/>
  <c r="AM20" i="1"/>
  <c r="AM19" i="1"/>
  <c r="AM18" i="1"/>
  <c r="AM17" i="1"/>
  <c r="AM16" i="1"/>
  <c r="AM15" i="1"/>
  <c r="AM14" i="1"/>
  <c r="AM12" i="1"/>
  <c r="AM11" i="1"/>
  <c r="AM10" i="1"/>
  <c r="AI110" i="1"/>
  <c r="AH110" i="1"/>
  <c r="AF110" i="1"/>
  <c r="AE110" i="1"/>
  <c r="AC110" i="1"/>
  <c r="AB110" i="1"/>
  <c r="Z110" i="1"/>
  <c r="Y110" i="1"/>
  <c r="W110" i="1"/>
  <c r="V110" i="1"/>
  <c r="U110" i="1"/>
  <c r="T110" i="1"/>
  <c r="R110" i="1"/>
  <c r="Q110" i="1"/>
  <c r="P110" i="1"/>
  <c r="O110" i="1"/>
  <c r="N110" i="1"/>
  <c r="M110" i="1"/>
  <c r="L110" i="1"/>
  <c r="F110" i="1"/>
  <c r="K110" i="1"/>
  <c r="J110" i="1"/>
  <c r="I110" i="1"/>
  <c r="G110" i="1"/>
  <c r="E110" i="1"/>
  <c r="AA110" i="1" l="1"/>
  <c r="AD110" i="1"/>
  <c r="AK110" i="1"/>
  <c r="AL110" i="1"/>
  <c r="S110" i="1"/>
</calcChain>
</file>

<file path=xl/sharedStrings.xml><?xml version="1.0" encoding="utf-8"?>
<sst xmlns="http://schemas.openxmlformats.org/spreadsheetml/2006/main" count="2022" uniqueCount="579">
  <si>
    <r>
      <t xml:space="preserve">OCS Legal Matrix </t>
    </r>
    <r>
      <rPr>
        <b/>
        <sz val="24"/>
        <color rgb="FFFF0000"/>
        <rFont val="Times New Roman"/>
        <family val="1"/>
      </rPr>
      <t>(November 2025)</t>
    </r>
  </si>
  <si>
    <t>Notes:</t>
  </si>
  <si>
    <t>1)  Entities are in alphabetical order.</t>
  </si>
  <si>
    <t xml:space="preserve">2)  Excel is limited to only one hyperlink for each cell.  If more than one footnote is applicable, you will have to find it manually below this table. </t>
  </si>
  <si>
    <t>3)  We had to apply footnotes to checkmarks whether the section applies or not.  So pay close attention to the footnotes to determine applicability.</t>
  </si>
  <si>
    <t xml:space="preserve">Step No. </t>
  </si>
  <si>
    <t>Requirement</t>
  </si>
  <si>
    <r>
      <rPr>
        <b/>
        <sz val="11"/>
        <color theme="1"/>
        <rFont val="Times New Roman"/>
        <family val="1"/>
      </rPr>
      <t>Ag. Soc</t>
    </r>
    <r>
      <rPr>
        <b/>
        <vertAlign val="superscript"/>
        <sz val="11"/>
        <color rgb="FFFF0000"/>
        <rFont val="Times New Roman"/>
        <family val="1"/>
      </rPr>
      <t>1</t>
    </r>
  </si>
  <si>
    <t>Airport Authority</t>
  </si>
  <si>
    <t>City</t>
  </si>
  <si>
    <t>Comm. College (3354)</t>
  </si>
  <si>
    <t>Community School</t>
  </si>
  <si>
    <t>Conservancy District</t>
  </si>
  <si>
    <t>COG</t>
  </si>
  <si>
    <r>
      <rPr>
        <b/>
        <sz val="11"/>
        <color theme="1"/>
        <rFont val="Times New Roman"/>
        <family val="1"/>
      </rPr>
      <t>County</t>
    </r>
    <r>
      <rPr>
        <b/>
        <vertAlign val="superscript"/>
        <sz val="11"/>
        <color rgb="FFFF0000"/>
        <rFont val="Times New Roman"/>
        <family val="1"/>
      </rPr>
      <t>36</t>
    </r>
  </si>
  <si>
    <r>
      <rPr>
        <b/>
        <sz val="11"/>
        <rFont val="Times New Roman"/>
        <family val="1"/>
      </rPr>
      <t>DC &amp; CIC</t>
    </r>
    <r>
      <rPr>
        <b/>
        <vertAlign val="superscript"/>
        <sz val="11"/>
        <color rgb="FFFF0000"/>
        <rFont val="Times New Roman"/>
        <family val="1"/>
      </rPr>
      <t>18</t>
    </r>
  </si>
  <si>
    <t>ESC</t>
  </si>
  <si>
    <t>FCFC</t>
  </si>
  <si>
    <t>Gen. Health Dist.</t>
  </si>
  <si>
    <t>Joint Amb. Dist.</t>
  </si>
  <si>
    <t>Joint Fire Dist.</t>
  </si>
  <si>
    <t>Jt. Juv. Detention Facility</t>
  </si>
  <si>
    <t>Joint Mental Health District</t>
  </si>
  <si>
    <t>Joint Rec. Dist.</t>
  </si>
  <si>
    <t>Joint Township Cemetery or Union Cemetery</t>
  </si>
  <si>
    <r>
      <rPr>
        <b/>
        <sz val="11"/>
        <color theme="1"/>
        <rFont val="Times New Roman"/>
        <family val="1"/>
      </rPr>
      <t>Library</t>
    </r>
    <r>
      <rPr>
        <b/>
        <vertAlign val="superscript"/>
        <sz val="11"/>
        <color rgb="FFFF0000"/>
        <rFont val="Times New Roman"/>
        <family val="1"/>
      </rPr>
      <t>15</t>
    </r>
  </si>
  <si>
    <r>
      <t>Metropolitan Housing Authority</t>
    </r>
    <r>
      <rPr>
        <vertAlign val="superscript"/>
        <sz val="11"/>
        <color rgb="FFFF0000"/>
        <rFont val="Times New Roman"/>
        <family val="1"/>
      </rPr>
      <t>79</t>
    </r>
  </si>
  <si>
    <t>Park Dist.</t>
  </si>
  <si>
    <t>Port Auth.</t>
  </si>
  <si>
    <t>Regional Planning Comm’n</t>
  </si>
  <si>
    <t>Regional Water &amp; Sewer</t>
  </si>
  <si>
    <t>Soil &amp; Water Conservation District</t>
  </si>
  <si>
    <t>Solid Waste District</t>
  </si>
  <si>
    <t>State Colg./ Univ.</t>
  </si>
  <si>
    <r>
      <rPr>
        <b/>
        <sz val="11"/>
        <color theme="1"/>
        <rFont val="Times New Roman"/>
        <family val="1"/>
      </rPr>
      <t>State Comm. College (3358)</t>
    </r>
    <r>
      <rPr>
        <b/>
        <vertAlign val="superscript"/>
        <sz val="11"/>
        <color rgb="FFFF0000"/>
        <rFont val="Times New Roman"/>
        <family val="1"/>
      </rPr>
      <t>19</t>
    </r>
  </si>
  <si>
    <r>
      <rPr>
        <b/>
        <sz val="11"/>
        <color theme="1"/>
        <rFont val="Times New Roman"/>
        <family val="1"/>
      </rPr>
      <t>STEM/STEAM Schools</t>
    </r>
    <r>
      <rPr>
        <b/>
        <vertAlign val="superscript"/>
        <sz val="11"/>
        <color rgb="FFFF0000"/>
        <rFont val="Times New Roman"/>
        <family val="1"/>
      </rPr>
      <t>39</t>
    </r>
  </si>
  <si>
    <t>Tech College (3357)</t>
  </si>
  <si>
    <t>Township</t>
  </si>
  <si>
    <r>
      <t>Traditional Schools</t>
    </r>
    <r>
      <rPr>
        <b/>
        <vertAlign val="superscript"/>
        <sz val="11"/>
        <color rgb="FFFF0000"/>
        <rFont val="Times New Roman"/>
        <family val="1"/>
      </rPr>
      <t>49</t>
    </r>
  </si>
  <si>
    <t>Union Cemetery District</t>
  </si>
  <si>
    <t>Village</t>
  </si>
  <si>
    <t>Count</t>
  </si>
  <si>
    <t>General Budgetary Requirements (1-1 through 1-3)</t>
  </si>
  <si>
    <r>
      <rPr>
        <sz val="11"/>
        <color theme="1"/>
        <rFont val="Wingdings"/>
        <charset val="2"/>
      </rPr>
      <t>ü</t>
    </r>
    <r>
      <rPr>
        <b/>
        <vertAlign val="superscript"/>
        <sz val="11"/>
        <color rgb="FFFF0000"/>
        <rFont val="Times New Roman"/>
        <family val="1"/>
      </rPr>
      <t>16</t>
    </r>
  </si>
  <si>
    <r>
      <rPr>
        <sz val="11"/>
        <rFont val="Wingdings"/>
        <charset val="2"/>
      </rPr>
      <t>ü</t>
    </r>
    <r>
      <rPr>
        <b/>
        <vertAlign val="superscript"/>
        <sz val="11"/>
        <color rgb="FFFF0000"/>
        <rFont val="Times New Roman"/>
        <family val="1"/>
      </rPr>
      <t>2</t>
    </r>
  </si>
  <si>
    <r>
      <rPr>
        <sz val="11"/>
        <color theme="1"/>
        <rFont val="Wingdings"/>
        <charset val="2"/>
      </rPr>
      <t>ü</t>
    </r>
    <r>
      <rPr>
        <b/>
        <vertAlign val="superscript"/>
        <sz val="11"/>
        <color rgb="FFFF0000"/>
        <rFont val="Times New Roman"/>
        <family val="1"/>
      </rPr>
      <t>4</t>
    </r>
  </si>
  <si>
    <r>
      <rPr>
        <sz val="11"/>
        <color theme="1"/>
        <rFont val="Wingdings"/>
        <charset val="2"/>
      </rPr>
      <t>ü</t>
    </r>
    <r>
      <rPr>
        <b/>
        <vertAlign val="superscript"/>
        <sz val="11"/>
        <color rgb="FFFF0000"/>
        <rFont val="Times New Roman"/>
        <family val="1"/>
      </rPr>
      <t>17</t>
    </r>
  </si>
  <si>
    <r>
      <rPr>
        <sz val="11"/>
        <rFont val="Wingdings"/>
        <charset val="2"/>
      </rPr>
      <t>ü</t>
    </r>
    <r>
      <rPr>
        <b/>
        <vertAlign val="superscript"/>
        <sz val="11"/>
        <color rgb="FFFF0000"/>
        <rFont val="Times New Roman"/>
        <family val="1"/>
      </rPr>
      <t>2, 41</t>
    </r>
  </si>
  <si>
    <r>
      <rPr>
        <sz val="11"/>
        <color theme="1"/>
        <rFont val="Wingdings"/>
        <charset val="2"/>
      </rPr>
      <t>ü</t>
    </r>
    <r>
      <rPr>
        <b/>
        <vertAlign val="superscript"/>
        <sz val="11"/>
        <color rgb="FFFF0000"/>
        <rFont val="Times New Roman"/>
        <family val="1"/>
      </rPr>
      <t>2</t>
    </r>
    <r>
      <rPr>
        <b/>
        <vertAlign val="superscript"/>
        <sz val="11"/>
        <color rgb="FFFF0000"/>
        <rFont val="Calibri"/>
        <family val="2"/>
        <scheme val="minor"/>
      </rPr>
      <t xml:space="preserve"> </t>
    </r>
    <r>
      <rPr>
        <sz val="11"/>
        <color theme="1"/>
        <rFont val="Wingdings"/>
        <charset val="2"/>
      </rPr>
      <t>ü</t>
    </r>
    <r>
      <rPr>
        <b/>
        <vertAlign val="superscript"/>
        <sz val="11"/>
        <color rgb="FFFF0000"/>
        <rFont val="Times New Roman"/>
        <family val="1"/>
      </rPr>
      <t>3</t>
    </r>
  </si>
  <si>
    <t>1-1</t>
  </si>
  <si>
    <r>
      <rPr>
        <i/>
        <u/>
        <sz val="11"/>
        <color rgb="FF000000"/>
        <rFont val="Times New Roman"/>
        <family val="1"/>
      </rPr>
      <t>Budgetary</t>
    </r>
    <r>
      <rPr>
        <sz val="11"/>
        <color rgb="FF000000"/>
        <rFont val="Times New Roman"/>
        <family val="1"/>
      </rPr>
      <t xml:space="preserve"> - ORC 5705.38:  Annual appropriation measures - classification</t>
    </r>
  </si>
  <si>
    <t>ü</t>
  </si>
  <si>
    <r>
      <rPr>
        <sz val="11"/>
        <color theme="1"/>
        <rFont val="Wingdings"/>
        <charset val="2"/>
      </rPr>
      <t>ü</t>
    </r>
    <r>
      <rPr>
        <b/>
        <vertAlign val="superscript"/>
        <sz val="11"/>
        <color rgb="FFFF0000"/>
        <rFont val="Times New Roman"/>
        <family val="1"/>
      </rPr>
      <t>20</t>
    </r>
  </si>
  <si>
    <t>1-2</t>
  </si>
  <si>
    <r>
      <rPr>
        <sz val="11"/>
        <color theme="1"/>
        <rFont val="Wingdings"/>
        <charset val="2"/>
      </rPr>
      <t>ü</t>
    </r>
    <r>
      <rPr>
        <b/>
        <vertAlign val="superscript"/>
        <sz val="11"/>
        <color rgb="FFFF0000"/>
        <rFont val="Times New Roman"/>
        <family val="1"/>
      </rPr>
      <t>23</t>
    </r>
  </si>
  <si>
    <r>
      <rPr>
        <sz val="11"/>
        <color theme="1"/>
        <rFont val="Wingdings"/>
        <charset val="2"/>
      </rPr>
      <t>ü</t>
    </r>
    <r>
      <rPr>
        <b/>
        <vertAlign val="superscript"/>
        <sz val="11"/>
        <color rgb="FFFF0000"/>
        <rFont val="Times New Roman"/>
        <family val="1"/>
      </rPr>
      <t>20 21</t>
    </r>
  </si>
  <si>
    <r>
      <rPr>
        <sz val="11"/>
        <color theme="1"/>
        <rFont val="Wingdings"/>
        <charset val="2"/>
      </rPr>
      <t>ü</t>
    </r>
    <r>
      <rPr>
        <b/>
        <vertAlign val="superscript"/>
        <sz val="11"/>
        <color rgb="FFFF0000"/>
        <rFont val="Times New Roman"/>
        <family val="1"/>
      </rPr>
      <t>22</t>
    </r>
  </si>
  <si>
    <t>1-3</t>
  </si>
  <si>
    <r>
      <rPr>
        <sz val="11"/>
        <rFont val="Wingdings"/>
        <charset val="2"/>
      </rPr>
      <t>ü</t>
    </r>
    <r>
      <rPr>
        <vertAlign val="superscript"/>
        <sz val="11"/>
        <color rgb="FFFF0000"/>
        <rFont val="Calibri"/>
        <family val="2"/>
        <scheme val="minor"/>
      </rPr>
      <t>48</t>
    </r>
  </si>
  <si>
    <t>1-4</t>
  </si>
  <si>
    <r>
      <rPr>
        <sz val="11"/>
        <color theme="1"/>
        <rFont val="Wingdings"/>
        <charset val="2"/>
      </rPr>
      <t>ü</t>
    </r>
    <r>
      <rPr>
        <b/>
        <vertAlign val="superscript"/>
        <sz val="11"/>
        <color rgb="FFFF0000"/>
        <rFont val="Times New Roman"/>
        <family val="1"/>
      </rPr>
      <t>25</t>
    </r>
  </si>
  <si>
    <r>
      <rPr>
        <sz val="11"/>
        <color theme="1"/>
        <rFont val="Wingdings"/>
        <charset val="2"/>
      </rPr>
      <t>ü</t>
    </r>
    <r>
      <rPr>
        <b/>
        <vertAlign val="superscript"/>
        <sz val="11"/>
        <color rgb="FFFF0000"/>
        <rFont val="Times New Roman"/>
        <family val="1"/>
      </rPr>
      <t>24</t>
    </r>
  </si>
  <si>
    <r>
      <rPr>
        <sz val="11"/>
        <color theme="1"/>
        <rFont val="Wingdings"/>
        <charset val="2"/>
      </rPr>
      <t>ü</t>
    </r>
    <r>
      <rPr>
        <b/>
        <vertAlign val="superscript"/>
        <sz val="11"/>
        <color rgb="FFFF0000"/>
        <rFont val="Times New Roman"/>
        <family val="1"/>
      </rPr>
      <t>6</t>
    </r>
  </si>
  <si>
    <r>
      <rPr>
        <sz val="11"/>
        <color theme="1"/>
        <rFont val="Wingdings"/>
        <charset val="2"/>
      </rPr>
      <t>ü</t>
    </r>
    <r>
      <rPr>
        <b/>
        <vertAlign val="superscript"/>
        <sz val="11"/>
        <color rgb="FFFF0000"/>
        <rFont val="Times New Roman"/>
        <family val="1"/>
      </rPr>
      <t>5</t>
    </r>
  </si>
  <si>
    <t>1-5</t>
  </si>
  <si>
    <r>
      <rPr>
        <i/>
        <u/>
        <sz val="11"/>
        <color rgb="FF000000"/>
        <rFont val="Times New Roman"/>
        <family val="1"/>
      </rPr>
      <t>Budgetary</t>
    </r>
    <r>
      <rPr>
        <sz val="11"/>
        <color rgb="FF000000"/>
        <rFont val="Times New Roman"/>
        <family val="1"/>
      </rPr>
      <t xml:space="preserve"> - ORC 133.01, 1545.23, 3315.20, 5155.33, 5549.21, Various 5705 Sections, 5735.28:  Distribution of levy revenue</t>
    </r>
  </si>
  <si>
    <t>1-6</t>
  </si>
  <si>
    <r>
      <rPr>
        <i/>
        <u/>
        <sz val="11"/>
        <rFont val="Times New Roman"/>
        <family val="1"/>
      </rPr>
      <t>Budgetary</t>
    </r>
    <r>
      <rPr>
        <sz val="11"/>
        <rFont val="Times New Roman"/>
        <family val="1"/>
      </rPr>
      <t xml:space="preserve"> - ORC 5705.05 and 5705.14-.16: Transfer of funds </t>
    </r>
    <r>
      <rPr>
        <b/>
        <vertAlign val="superscript"/>
        <sz val="11"/>
        <color rgb="FFFF0000"/>
        <rFont val="Times New Roman"/>
        <family val="1"/>
      </rPr>
      <t>47</t>
    </r>
  </si>
  <si>
    <t>1-7</t>
  </si>
  <si>
    <r>
      <rPr>
        <i/>
        <u/>
        <sz val="11"/>
        <color theme="1"/>
        <rFont val="Times New Roman"/>
        <family val="1"/>
      </rPr>
      <t>Budgetary</t>
    </r>
    <r>
      <rPr>
        <i/>
        <sz val="11"/>
        <color theme="1"/>
        <rFont val="Times New Roman"/>
        <family val="1"/>
      </rPr>
      <t xml:space="preserve"> </t>
    </r>
    <r>
      <rPr>
        <sz val="11"/>
        <color theme="1"/>
        <rFont val="Times New Roman"/>
        <family val="1"/>
      </rPr>
      <t>- AOS Bulletin 1997-003 and various ORC Sections: Advances</t>
    </r>
    <r>
      <rPr>
        <b/>
        <vertAlign val="superscript"/>
        <sz val="11"/>
        <color rgb="FFFF0000"/>
        <rFont val="Times New Roman"/>
        <family val="1"/>
      </rPr>
      <t>7</t>
    </r>
  </si>
  <si>
    <t>1-8</t>
  </si>
  <si>
    <r>
      <rPr>
        <i/>
        <u/>
        <sz val="11"/>
        <color rgb="FF000000"/>
        <rFont val="Times New Roman"/>
        <family val="1"/>
      </rPr>
      <t>Budgetary</t>
    </r>
    <r>
      <rPr>
        <sz val="11"/>
        <color rgb="FF000000"/>
        <rFont val="Times New Roman"/>
        <family val="1"/>
      </rPr>
      <t xml:space="preserve"> - ORC 5705.13, 5705.132, 5705.222, 5705.29:  Reserve balance accounts &amp; funds</t>
    </r>
  </si>
  <si>
    <t>1-9</t>
  </si>
  <si>
    <r>
      <t>Debt (1-10 through 1-13 &amp; 4A-3)</t>
    </r>
    <r>
      <rPr>
        <b/>
        <vertAlign val="superscript"/>
        <sz val="11"/>
        <color rgb="FFFF0000"/>
        <rFont val="Times New Roman"/>
        <family val="1"/>
      </rPr>
      <t>8</t>
    </r>
  </si>
  <si>
    <t>1-10</t>
  </si>
  <si>
    <r>
      <rPr>
        <i/>
        <u/>
        <sz val="11"/>
        <color rgb="FF000000"/>
        <rFont val="Times New Roman"/>
        <family val="1"/>
      </rPr>
      <t>Debt</t>
    </r>
    <r>
      <rPr>
        <sz val="11"/>
        <color rgb="FF000000"/>
        <rFont val="Times New Roman"/>
        <family val="1"/>
      </rPr>
      <t xml:space="preserve"> - ORC 133.22: Leg. auth. anticipation securities</t>
    </r>
  </si>
  <si>
    <r>
      <rPr>
        <i/>
        <u/>
        <sz val="11"/>
        <color rgb="FF000000"/>
        <rFont val="Times New Roman"/>
        <family val="1"/>
      </rPr>
      <t>Debt</t>
    </r>
    <r>
      <rPr>
        <sz val="11"/>
        <color rgb="FF000000"/>
        <rFont val="Times New Roman"/>
        <family val="1"/>
      </rPr>
      <t xml:space="preserve"> - ORC 133.24: Tax anticipation notes</t>
    </r>
  </si>
  <si>
    <r>
      <rPr>
        <sz val="11"/>
        <color theme="1"/>
        <rFont val="Wingdings"/>
        <charset val="2"/>
      </rPr>
      <t>ü</t>
    </r>
    <r>
      <rPr>
        <b/>
        <vertAlign val="superscript"/>
        <sz val="11"/>
        <color rgb="FFFF0000"/>
        <rFont val="Times New Roman"/>
        <family val="1"/>
      </rPr>
      <t>26</t>
    </r>
  </si>
  <si>
    <r>
      <rPr>
        <i/>
        <u/>
        <sz val="11"/>
        <color rgb="FF000000"/>
        <rFont val="Times New Roman"/>
        <family val="1"/>
      </rPr>
      <t>Debt</t>
    </r>
    <r>
      <rPr>
        <sz val="11"/>
        <color rgb="FF000000"/>
        <rFont val="Times New Roman"/>
        <family val="1"/>
      </rPr>
      <t xml:space="preserve"> - ORC 5705.03: Auth. to levy taxes</t>
    </r>
  </si>
  <si>
    <r>
      <rPr>
        <sz val="11"/>
        <color theme="1"/>
        <rFont val="Wingdings"/>
        <charset val="2"/>
      </rPr>
      <t>ü</t>
    </r>
    <r>
      <rPr>
        <b/>
        <vertAlign val="superscript"/>
        <sz val="11"/>
        <color rgb="FFFF0000"/>
        <rFont val="Times New Roman"/>
        <family val="1"/>
      </rPr>
      <t>9</t>
    </r>
  </si>
  <si>
    <r>
      <rPr>
        <sz val="11"/>
        <color theme="1"/>
        <rFont val="Wingdings"/>
        <charset val="2"/>
      </rPr>
      <t>ü</t>
    </r>
    <r>
      <rPr>
        <b/>
        <vertAlign val="superscript"/>
        <sz val="11"/>
        <color rgb="FFFF0000"/>
        <rFont val="Times New Roman"/>
        <family val="1"/>
      </rPr>
      <t>27</t>
    </r>
  </si>
  <si>
    <r>
      <rPr>
        <i/>
        <u/>
        <sz val="11"/>
        <color rgb="FF000000"/>
        <rFont val="Times New Roman"/>
        <family val="1"/>
      </rPr>
      <t>Debt</t>
    </r>
    <r>
      <rPr>
        <sz val="11"/>
        <color rgb="FF000000"/>
        <rFont val="Times New Roman"/>
        <family val="1"/>
      </rPr>
      <t xml:space="preserve"> - ORC 5705.03: Gen. levy for current exp</t>
    </r>
  </si>
  <si>
    <r>
      <rPr>
        <i/>
        <u/>
        <sz val="11"/>
        <color rgb="FF000000"/>
        <rFont val="Times New Roman"/>
        <family val="1"/>
      </rPr>
      <t>Debt</t>
    </r>
    <r>
      <rPr>
        <sz val="11"/>
        <color rgb="FF000000"/>
        <rFont val="Times New Roman"/>
        <family val="1"/>
      </rPr>
      <t xml:space="preserve"> - ORC 5705.09: Est. of funds</t>
    </r>
  </si>
  <si>
    <r>
      <rPr>
        <sz val="11"/>
        <color theme="1"/>
        <rFont val="Wingdings"/>
        <charset val="2"/>
      </rPr>
      <t>ü</t>
    </r>
    <r>
      <rPr>
        <b/>
        <vertAlign val="superscript"/>
        <sz val="11"/>
        <color rgb="FFFF0000"/>
        <rFont val="Times New Roman"/>
        <family val="1"/>
      </rPr>
      <t>10</t>
    </r>
  </si>
  <si>
    <r>
      <rPr>
        <i/>
        <u/>
        <sz val="11"/>
        <color rgb="FF000000"/>
        <rFont val="Times New Roman"/>
        <family val="1"/>
      </rPr>
      <t>Debt</t>
    </r>
    <r>
      <rPr>
        <i/>
        <sz val="11"/>
        <color rgb="FF000000"/>
        <rFont val="Times New Roman"/>
        <family val="1"/>
      </rPr>
      <t xml:space="preserve"> </t>
    </r>
    <r>
      <rPr>
        <sz val="11"/>
        <color rgb="FF000000"/>
        <rFont val="Times New Roman"/>
        <family val="1"/>
      </rPr>
      <t>- ORC 5705.10: Disp. and use of tax revenue</t>
    </r>
  </si>
  <si>
    <r>
      <rPr>
        <i/>
        <u/>
        <sz val="11"/>
        <color theme="1"/>
        <rFont val="Times New Roman"/>
        <family val="1"/>
      </rPr>
      <t>Debt</t>
    </r>
    <r>
      <rPr>
        <sz val="11"/>
        <color theme="1"/>
        <rFont val="Times New Roman"/>
        <family val="1"/>
      </rPr>
      <t xml:space="preserve"> - ORC 321.34: Advance payments to local authorities</t>
    </r>
    <r>
      <rPr>
        <b/>
        <vertAlign val="superscript"/>
        <sz val="11"/>
        <color rgb="FFFF0000"/>
        <rFont val="Times New Roman"/>
        <family val="1"/>
      </rPr>
      <t>11</t>
    </r>
  </si>
  <si>
    <r>
      <rPr>
        <i/>
        <u/>
        <sz val="11"/>
        <color rgb="FF000000"/>
        <rFont val="Times New Roman"/>
        <family val="1"/>
      </rPr>
      <t>Debt</t>
    </r>
    <r>
      <rPr>
        <sz val="11"/>
        <color rgb="FF000000"/>
        <rFont val="Times New Roman"/>
        <family val="1"/>
      </rPr>
      <t xml:space="preserve"> - ORC 505.401: Additional borrowing authority (Fire districts)</t>
    </r>
  </si>
  <si>
    <r>
      <rPr>
        <i/>
        <u/>
        <sz val="11"/>
        <color rgb="FF000000"/>
        <rFont val="Times New Roman"/>
        <family val="1"/>
      </rPr>
      <t>Debt</t>
    </r>
    <r>
      <rPr>
        <i/>
        <sz val="11"/>
        <color rgb="FF000000"/>
        <rFont val="Times New Roman"/>
        <family val="1"/>
      </rPr>
      <t xml:space="preserve"> </t>
    </r>
    <r>
      <rPr>
        <sz val="11"/>
        <color rgb="FF000000"/>
        <rFont val="Times New Roman"/>
        <family val="1"/>
      </rPr>
      <t>- ORC 167.041: ESC as Fiscal Agent lend money to COG members</t>
    </r>
  </si>
  <si>
    <r>
      <rPr>
        <i/>
        <u/>
        <sz val="11"/>
        <color rgb="FF000000"/>
        <rFont val="Times New Roman"/>
        <family val="1"/>
      </rPr>
      <t>Debt</t>
    </r>
    <r>
      <rPr>
        <i/>
        <sz val="11"/>
        <color rgb="FF000000"/>
        <rFont val="Times New Roman"/>
        <family val="1"/>
      </rPr>
      <t xml:space="preserve"> </t>
    </r>
    <r>
      <rPr>
        <sz val="11"/>
        <color rgb="FF000000"/>
        <rFont val="Times New Roman"/>
        <family val="1"/>
      </rPr>
      <t>- ORC 308.08 and 308.09: Issuing revenue bonds</t>
    </r>
  </si>
  <si>
    <r>
      <rPr>
        <sz val="11"/>
        <rFont val="Wingdings"/>
        <charset val="2"/>
      </rPr>
      <t>ü</t>
    </r>
    <r>
      <rPr>
        <b/>
        <vertAlign val="superscript"/>
        <sz val="11"/>
        <color rgb="FFFF0000"/>
        <rFont val="Calibri"/>
        <family val="2"/>
        <scheme val="minor"/>
      </rPr>
      <t>73</t>
    </r>
  </si>
  <si>
    <r>
      <rPr>
        <sz val="11"/>
        <rFont val="Wingdings"/>
        <charset val="2"/>
      </rPr>
      <t>ü</t>
    </r>
    <r>
      <rPr>
        <b/>
        <vertAlign val="superscript"/>
        <sz val="11"/>
        <color rgb="FFFF0000"/>
        <rFont val="Times New Roman"/>
        <family val="1"/>
      </rPr>
      <t>73</t>
    </r>
  </si>
  <si>
    <t>1-11</t>
  </si>
  <si>
    <r>
      <rPr>
        <i/>
        <u/>
        <sz val="11"/>
        <color rgb="FF000000"/>
        <rFont val="Times New Roman"/>
        <family val="1"/>
      </rPr>
      <t>Debt</t>
    </r>
    <r>
      <rPr>
        <sz val="11"/>
        <color rgb="FF000000"/>
        <rFont val="Times New Roman"/>
        <family val="1"/>
      </rPr>
      <t xml:space="preserve"> - ORC 133.10, 133.22, 133.24 and 4582.56 (B)&amp;(C):  Anticipation notes</t>
    </r>
  </si>
  <si>
    <r>
      <rPr>
        <sz val="11"/>
        <color theme="1"/>
        <rFont val="Wingdings"/>
        <charset val="2"/>
      </rPr>
      <t>ü</t>
    </r>
    <r>
      <rPr>
        <b/>
        <vertAlign val="superscript"/>
        <sz val="11"/>
        <color rgb="FFFF0000"/>
        <rFont val="Times New Roman"/>
        <family val="1"/>
      </rPr>
      <t>28</t>
    </r>
  </si>
  <si>
    <t>1-12</t>
  </si>
  <si>
    <r>
      <rPr>
        <i/>
        <u/>
        <sz val="11"/>
        <color rgb="FF000000"/>
        <rFont val="Times New Roman"/>
        <family val="1"/>
      </rPr>
      <t>Debt</t>
    </r>
    <r>
      <rPr>
        <i/>
        <sz val="11"/>
        <color rgb="FF000000"/>
        <rFont val="Times New Roman"/>
        <family val="1"/>
      </rPr>
      <t xml:space="preserve"> </t>
    </r>
    <r>
      <rPr>
        <sz val="11"/>
        <color rgb="FF000000"/>
        <rFont val="Times New Roman"/>
        <family val="1"/>
      </rPr>
      <t>- ORC 3375.404:  Additional borrowing authority (Libraries)</t>
    </r>
  </si>
  <si>
    <t>1-13</t>
  </si>
  <si>
    <t>1-14</t>
  </si>
  <si>
    <r>
      <rPr>
        <i/>
        <u/>
        <sz val="11"/>
        <color theme="1"/>
        <rFont val="Times New Roman"/>
        <family val="1"/>
      </rPr>
      <t>Accounting and Reporting</t>
    </r>
    <r>
      <rPr>
        <sz val="11"/>
        <color theme="1"/>
        <rFont val="Times New Roman"/>
        <family val="1"/>
      </rPr>
      <t xml:space="preserve"> - ORC 117.38, 167.04, 991.06, 1724.05 and 1726.11; OAC 117-2-03(B) , 117-6-01, and 126:3-1-01(A)(2)(a); AOS Bulletin 2015-007:  Annual Financial Reporting</t>
    </r>
    <r>
      <rPr>
        <b/>
        <vertAlign val="superscript"/>
        <sz val="11"/>
        <color rgb="FFFF0000"/>
        <rFont val="Times New Roman"/>
        <family val="1"/>
      </rPr>
      <t>12</t>
    </r>
  </si>
  <si>
    <r>
      <rPr>
        <sz val="11"/>
        <color theme="1"/>
        <rFont val="Wingdings"/>
        <charset val="2"/>
      </rPr>
      <t>ü</t>
    </r>
    <r>
      <rPr>
        <b/>
        <vertAlign val="superscript"/>
        <sz val="11"/>
        <color rgb="FFFF0000"/>
        <rFont val="Times New Roman"/>
        <family val="1"/>
      </rPr>
      <t>29</t>
    </r>
  </si>
  <si>
    <t>1-15</t>
  </si>
  <si>
    <r>
      <rPr>
        <i/>
        <u/>
        <sz val="11"/>
        <color rgb="FF000000"/>
        <rFont val="Times New Roman"/>
        <family val="1"/>
      </rPr>
      <t>Accounting and Reporting</t>
    </r>
    <r>
      <rPr>
        <sz val="11"/>
        <color rgb="FF000000"/>
        <rFont val="Times New Roman"/>
        <family val="1"/>
      </rPr>
      <t xml:space="preserve"> - ORC 1702.57, 1724.05-06 and 1726.11-12: Annual Financial Reporting for CICs and DCs</t>
    </r>
  </si>
  <si>
    <t>1-16</t>
  </si>
  <si>
    <r>
      <rPr>
        <i/>
        <u/>
        <sz val="11"/>
        <color theme="1"/>
        <rFont val="Times New Roman"/>
        <family val="1"/>
      </rPr>
      <t>Other Laws and Regulations</t>
    </r>
    <r>
      <rPr>
        <sz val="11"/>
        <color theme="1"/>
        <rFont val="Times New Roman"/>
        <family val="1"/>
      </rPr>
      <t xml:space="preserve"> - ORC 9.833, 305.172, and 5705.13 : Health Care Self Insurance</t>
    </r>
  </si>
  <si>
    <t>1-17</t>
  </si>
  <si>
    <r>
      <rPr>
        <i/>
        <u/>
        <sz val="11"/>
        <color rgb="FF000000"/>
        <rFont val="Times New Roman"/>
        <family val="1"/>
      </rPr>
      <t>Other Laws and Regulations</t>
    </r>
    <r>
      <rPr>
        <sz val="11"/>
        <color rgb="FF000000"/>
        <rFont val="Times New Roman"/>
        <family val="1"/>
      </rPr>
      <t xml:space="preserve"> - ORC 2744.081:  Liability Self-Insurance</t>
    </r>
  </si>
  <si>
    <r>
      <rPr>
        <sz val="11"/>
        <color theme="1"/>
        <rFont val="Wingdings"/>
        <charset val="2"/>
      </rPr>
      <t>ü</t>
    </r>
    <r>
      <rPr>
        <b/>
        <vertAlign val="superscript"/>
        <sz val="11"/>
        <color rgb="FFFF0000"/>
        <rFont val="Times New Roman"/>
        <family val="1"/>
      </rPr>
      <t>30</t>
    </r>
  </si>
  <si>
    <t>1-18</t>
  </si>
  <si>
    <r>
      <rPr>
        <i/>
        <u/>
        <sz val="11"/>
        <color rgb="FF000000"/>
        <rFont val="Times New Roman"/>
        <family val="1"/>
      </rPr>
      <t>Other Laws and Regulations</t>
    </r>
    <r>
      <rPr>
        <sz val="11"/>
        <color rgb="FF000000"/>
        <rFont val="Times New Roman"/>
        <family val="1"/>
      </rPr>
      <t xml:space="preserve"> - Various ORC sections:  Vacation and sick leave </t>
    </r>
  </si>
  <si>
    <t>1-19</t>
  </si>
  <si>
    <r>
      <rPr>
        <i/>
        <u/>
        <sz val="11"/>
        <color rgb="FF000000"/>
        <rFont val="Times New Roman"/>
        <family val="1"/>
      </rPr>
      <t>Other Laws and Regulations</t>
    </r>
    <r>
      <rPr>
        <sz val="11"/>
        <color rgb="FF000000"/>
        <rFont val="Times New Roman"/>
        <family val="1"/>
      </rPr>
      <t xml:space="preserve"> - 26 U.S.C.:  Income tax Collection</t>
    </r>
  </si>
  <si>
    <t>1-20</t>
  </si>
  <si>
    <r>
      <rPr>
        <i/>
        <u/>
        <sz val="11"/>
        <color rgb="FF000000"/>
        <rFont val="Times New Roman"/>
        <family val="1"/>
      </rPr>
      <t>Other Laws and Regulations</t>
    </r>
    <r>
      <rPr>
        <sz val="11"/>
        <color rgb="FF000000"/>
        <rFont val="Times New Roman"/>
        <family val="1"/>
      </rPr>
      <t xml:space="preserve"> - Various ORC Sections:  Definitions, Rates of Contributions, etc.</t>
    </r>
  </si>
  <si>
    <t>1-21</t>
  </si>
  <si>
    <t>1-22</t>
  </si>
  <si>
    <r>
      <rPr>
        <i/>
        <u/>
        <sz val="11"/>
        <color rgb="FF000000"/>
        <rFont val="Times New Roman"/>
        <family val="1"/>
      </rPr>
      <t>Other Laws and Regulations</t>
    </r>
    <r>
      <rPr>
        <sz val="11"/>
        <color rgb="FF000000"/>
        <rFont val="Times New Roman"/>
        <family val="1"/>
      </rPr>
      <t xml:space="preserve"> - ORC Chapter 5727:  Electric kilowatt-hour tax</t>
    </r>
    <r>
      <rPr>
        <b/>
        <vertAlign val="superscript"/>
        <sz val="11"/>
        <color rgb="FFFF0000"/>
        <rFont val="Times New Roman"/>
        <family val="1"/>
      </rPr>
      <t>38</t>
    </r>
  </si>
  <si>
    <t>1-23</t>
  </si>
  <si>
    <r>
      <rPr>
        <i/>
        <u/>
        <sz val="11"/>
        <color rgb="FF000000"/>
        <rFont val="Times New Roman"/>
        <family val="1"/>
      </rPr>
      <t>Other Laws and Regulations</t>
    </r>
    <r>
      <rPr>
        <sz val="11"/>
        <color rgb="FF000000"/>
        <rFont val="Times New Roman"/>
        <family val="1"/>
      </rPr>
      <t xml:space="preserve"> - ORC 507.09 and 505.24(C):  Allocating township trustee and fiscal officer compensation</t>
    </r>
  </si>
  <si>
    <t>1-24</t>
  </si>
  <si>
    <r>
      <rPr>
        <i/>
        <u/>
        <sz val="11"/>
        <color rgb="FF000000"/>
        <rFont val="Times New Roman"/>
        <family val="1"/>
      </rPr>
      <t>Other Laws and Regulations</t>
    </r>
    <r>
      <rPr>
        <sz val="11"/>
        <color rgb="FF000000"/>
        <rFont val="Times New Roman"/>
        <family val="1"/>
      </rPr>
      <t xml:space="preserve"> - ORC 343.01, 3734.52, 3734.55, 3734.56, 3734.57(B), 3734.573, 3734.57(G) and 3734.577:  Expenditures by solid waste management district</t>
    </r>
  </si>
  <si>
    <t>2A-1</t>
  </si>
  <si>
    <r>
      <rPr>
        <i/>
        <u/>
        <sz val="11"/>
        <color rgb="FF000000"/>
        <rFont val="Times New Roman"/>
        <family val="1"/>
      </rPr>
      <t>Budgetary</t>
    </r>
    <r>
      <rPr>
        <sz val="11"/>
        <color rgb="FF000000"/>
        <rFont val="Times New Roman"/>
        <family val="1"/>
      </rPr>
      <t xml:space="preserve"> - ORC 5705.28, 5705.39 and 5705.40:  Appropriations limited by estimated revenue</t>
    </r>
  </si>
  <si>
    <t>2A-2</t>
  </si>
  <si>
    <r>
      <rPr>
        <i/>
        <u/>
        <sz val="11"/>
        <color rgb="FF000000"/>
        <rFont val="Times New Roman"/>
        <family val="1"/>
      </rPr>
      <t>Budgetary</t>
    </r>
    <r>
      <rPr>
        <sz val="11"/>
        <color rgb="FF000000"/>
        <rFont val="Times New Roman"/>
        <family val="1"/>
      </rPr>
      <t xml:space="preserve"> - ORC 5705.41(A&amp;B); and 5705.42:  Restrictions on appropriating/expending money</t>
    </r>
  </si>
  <si>
    <r>
      <rPr>
        <sz val="11"/>
        <color theme="1"/>
        <rFont val="Wingdings"/>
        <charset val="2"/>
      </rPr>
      <t>ü</t>
    </r>
    <r>
      <rPr>
        <b/>
        <vertAlign val="superscript"/>
        <sz val="11"/>
        <color rgb="FFFF0000"/>
        <rFont val="Times New Roman"/>
        <family val="1"/>
      </rPr>
      <t>32</t>
    </r>
  </si>
  <si>
    <r>
      <rPr>
        <sz val="11"/>
        <color theme="1"/>
        <rFont val="Wingdings"/>
        <charset val="2"/>
      </rPr>
      <t>ü</t>
    </r>
    <r>
      <rPr>
        <b/>
        <vertAlign val="superscript"/>
        <sz val="11"/>
        <color rgb="FFFF0000"/>
        <rFont val="Times New Roman"/>
        <family val="1"/>
      </rPr>
      <t>31</t>
    </r>
  </si>
  <si>
    <t>2A-3</t>
  </si>
  <si>
    <t>2A-4</t>
  </si>
  <si>
    <r>
      <rPr>
        <i/>
        <u/>
        <sz val="11"/>
        <color rgb="FF000000"/>
        <rFont val="Times New Roman"/>
        <family val="1"/>
      </rPr>
      <t>Contracts and Expenditures</t>
    </r>
    <r>
      <rPr>
        <sz val="11"/>
        <color rgb="FF000000"/>
        <rFont val="Times New Roman"/>
        <family val="1"/>
      </rPr>
      <t xml:space="preserve"> - ORC 731.16 (villages) and 735.07 (cities) - Altering or modifying municipal contracts.</t>
    </r>
  </si>
  <si>
    <t>2A-5</t>
  </si>
  <si>
    <t>2A-6</t>
  </si>
  <si>
    <t>2A-7</t>
  </si>
  <si>
    <t>2A-8</t>
  </si>
  <si>
    <r>
      <rPr>
        <i/>
        <u/>
        <sz val="11"/>
        <color rgb="FF000000"/>
        <rFont val="Times New Roman"/>
        <family val="1"/>
      </rPr>
      <t>Contracts and Expenditures</t>
    </r>
    <r>
      <rPr>
        <sz val="11"/>
        <color rgb="FF000000"/>
        <rFont val="Times New Roman"/>
        <family val="1"/>
      </rPr>
      <t xml:space="preserve"> - ORC 749.26, 749.27, 749.28, 749.29, 749.30 and 2921.42 - Municipal hospital contract procedures, bids, bonds, bid openings </t>
    </r>
  </si>
  <si>
    <t>2A-9</t>
  </si>
  <si>
    <r>
      <rPr>
        <i/>
        <u/>
        <sz val="11"/>
        <color rgb="FF000000"/>
        <rFont val="Times New Roman"/>
        <family val="1"/>
      </rPr>
      <t>Contracts and Expenditures</t>
    </r>
    <r>
      <rPr>
        <sz val="11"/>
        <color rgb="FF000000"/>
        <rFont val="Times New Roman"/>
        <family val="1"/>
      </rPr>
      <t xml:space="preserve"> - ORC 9.312, 153.65-.71, 2921.42, 3354.16, 3355.12, 3357.16, and 3358.10 – College and Universities  - Bidding required on improvement contracts </t>
    </r>
  </si>
  <si>
    <r>
      <t>ü</t>
    </r>
    <r>
      <rPr>
        <b/>
        <vertAlign val="superscript"/>
        <sz val="11"/>
        <color rgb="FFFF0000"/>
        <rFont val="Times New Roman"/>
        <family val="1"/>
      </rPr>
      <t>54</t>
    </r>
  </si>
  <si>
    <r>
      <rPr>
        <sz val="11"/>
        <rFont val="Wingdings"/>
        <charset val="2"/>
      </rPr>
      <t>ü</t>
    </r>
    <r>
      <rPr>
        <b/>
        <vertAlign val="superscript"/>
        <sz val="11"/>
        <color rgb="FFFF0000"/>
        <rFont val="Times New Roman"/>
        <family val="1"/>
      </rPr>
      <t>55</t>
    </r>
  </si>
  <si>
    <r>
      <rPr>
        <sz val="11"/>
        <rFont val="Wingdings"/>
        <charset val="2"/>
      </rPr>
      <t>ü</t>
    </r>
    <r>
      <rPr>
        <b/>
        <vertAlign val="superscript"/>
        <sz val="11"/>
        <color rgb="FFFF0000"/>
        <rFont val="Times New Roman"/>
        <family val="1"/>
      </rPr>
      <t>56</t>
    </r>
  </si>
  <si>
    <t>2A-10</t>
  </si>
  <si>
    <r>
      <rPr>
        <i/>
        <u/>
        <sz val="11"/>
        <color rgb="FF000000"/>
        <rFont val="Times New Roman"/>
        <family val="1"/>
      </rPr>
      <t>Contracts and Expenditures</t>
    </r>
    <r>
      <rPr>
        <sz val="11"/>
        <color rgb="FF000000"/>
        <rFont val="Times New Roman"/>
        <family val="1"/>
      </rPr>
      <t xml:space="preserve"> - ORC 9.17, 153.65-.71, 2921.42, 3375.06, 3375.10, 3375.12, 3375.15, 3375.22, 3375.30 and 3375.41 –  Library -  procedure for bidding and letting of contracts.</t>
    </r>
  </si>
  <si>
    <t>2A-11</t>
  </si>
  <si>
    <t>2A-12</t>
  </si>
  <si>
    <r>
      <rPr>
        <i/>
        <u/>
        <sz val="11"/>
        <color rgb="FF000000"/>
        <rFont val="Times New Roman"/>
        <family val="1"/>
      </rPr>
      <t>Contracts and Expenditures</t>
    </r>
    <r>
      <rPr>
        <sz val="11"/>
        <color rgb="FF000000"/>
        <rFont val="Times New Roman"/>
        <family val="1"/>
      </rPr>
      <t xml:space="preserve"> - Other Bidding Requirements</t>
    </r>
    <r>
      <rPr>
        <b/>
        <vertAlign val="superscript"/>
        <sz val="11"/>
        <color rgb="FFFF0000"/>
        <rFont val="Times New Roman"/>
        <family val="1"/>
      </rPr>
      <t>59</t>
    </r>
  </si>
  <si>
    <r>
      <t>ü</t>
    </r>
    <r>
      <rPr>
        <b/>
        <vertAlign val="superscript"/>
        <sz val="11"/>
        <color rgb="FFFF0000"/>
        <rFont val="Times New Roman"/>
        <family val="1"/>
      </rPr>
      <t>60</t>
    </r>
  </si>
  <si>
    <r>
      <t>ü</t>
    </r>
    <r>
      <rPr>
        <b/>
        <vertAlign val="superscript"/>
        <sz val="11"/>
        <color rgb="FFFF0000"/>
        <rFont val="Times New Roman"/>
        <family val="1"/>
      </rPr>
      <t>61</t>
    </r>
  </si>
  <si>
    <r>
      <t>ü</t>
    </r>
    <r>
      <rPr>
        <b/>
        <vertAlign val="superscript"/>
        <sz val="11"/>
        <color rgb="FFFF0000"/>
        <rFont val="Times New Roman"/>
        <family val="1"/>
      </rPr>
      <t>62</t>
    </r>
  </si>
  <si>
    <r>
      <t>ü</t>
    </r>
    <r>
      <rPr>
        <b/>
        <vertAlign val="superscript"/>
        <sz val="11"/>
        <color rgb="FFFF0000"/>
        <rFont val="Times New Roman"/>
        <family val="1"/>
      </rPr>
      <t>63</t>
    </r>
  </si>
  <si>
    <r>
      <t>ü</t>
    </r>
    <r>
      <rPr>
        <b/>
        <vertAlign val="superscript"/>
        <sz val="11"/>
        <color rgb="FFFF0000"/>
        <rFont val="Times New Roman"/>
        <family val="1"/>
      </rPr>
      <t>64</t>
    </r>
  </si>
  <si>
    <r>
      <t>ü</t>
    </r>
    <r>
      <rPr>
        <b/>
        <vertAlign val="superscript"/>
        <sz val="11"/>
        <color rgb="FFFF0000"/>
        <rFont val="Times New Roman"/>
        <family val="1"/>
      </rPr>
      <t>65</t>
    </r>
  </si>
  <si>
    <r>
      <t>ü</t>
    </r>
    <r>
      <rPr>
        <b/>
        <vertAlign val="superscript"/>
        <sz val="11"/>
        <color rgb="FFFF0000"/>
        <rFont val="Times New Roman"/>
        <family val="1"/>
      </rPr>
      <t>66</t>
    </r>
  </si>
  <si>
    <r>
      <t>ü</t>
    </r>
    <r>
      <rPr>
        <b/>
        <vertAlign val="superscript"/>
        <sz val="11"/>
        <color rgb="FFFF0000"/>
        <rFont val="Times New Roman"/>
        <family val="1"/>
      </rPr>
      <t>67</t>
    </r>
  </si>
  <si>
    <r>
      <t>ü</t>
    </r>
    <r>
      <rPr>
        <b/>
        <vertAlign val="superscript"/>
        <sz val="11"/>
        <color rgb="FFFF0000"/>
        <rFont val="Calibri"/>
        <family val="2"/>
        <scheme val="minor"/>
      </rPr>
      <t>68</t>
    </r>
  </si>
  <si>
    <r>
      <t>ü</t>
    </r>
    <r>
      <rPr>
        <b/>
        <vertAlign val="superscript"/>
        <sz val="11"/>
        <color rgb="FFFF0000"/>
        <rFont val="Calibri"/>
        <family val="2"/>
        <scheme val="minor"/>
      </rPr>
      <t>69</t>
    </r>
  </si>
  <si>
    <r>
      <t>ü</t>
    </r>
    <r>
      <rPr>
        <b/>
        <vertAlign val="superscript"/>
        <sz val="11"/>
        <color rgb="FFFF0000"/>
        <rFont val="Times New Roman"/>
        <family val="1"/>
      </rPr>
      <t>70</t>
    </r>
  </si>
  <si>
    <r>
      <t>ü</t>
    </r>
    <r>
      <rPr>
        <b/>
        <vertAlign val="superscript"/>
        <sz val="11"/>
        <color rgb="FFFF0000"/>
        <rFont val="Times New Roman"/>
        <family val="1"/>
      </rPr>
      <t>71</t>
    </r>
  </si>
  <si>
    <r>
      <t>ü</t>
    </r>
    <r>
      <rPr>
        <b/>
        <vertAlign val="superscript"/>
        <sz val="11"/>
        <color rgb="FFFF0000"/>
        <rFont val="Times New Roman"/>
        <family val="1"/>
      </rPr>
      <t>72</t>
    </r>
  </si>
  <si>
    <t>2A-13</t>
  </si>
  <si>
    <t>2A-14</t>
  </si>
  <si>
    <t>2A-15</t>
  </si>
  <si>
    <r>
      <rPr>
        <i/>
        <u/>
        <sz val="11"/>
        <color theme="1"/>
        <rFont val="Times New Roman"/>
        <family val="1"/>
      </rPr>
      <t>Deposits and Investments</t>
    </r>
    <r>
      <rPr>
        <sz val="11"/>
        <color theme="1"/>
        <rFont val="Times New Roman"/>
        <family val="1"/>
      </rPr>
      <t xml:space="preserve"> - ORC 135.14 and 135.18:  Other requirements</t>
    </r>
  </si>
  <si>
    <t>2A-16</t>
  </si>
  <si>
    <r>
      <rPr>
        <i/>
        <u/>
        <sz val="11"/>
        <color theme="1"/>
        <rFont val="Times New Roman"/>
        <family val="1"/>
      </rPr>
      <t>Deposits and Investments</t>
    </r>
    <r>
      <rPr>
        <sz val="11"/>
        <color theme="1"/>
        <rFont val="Times New Roman"/>
        <family val="1"/>
      </rPr>
      <t xml:space="preserve"> - ORC 135.142, and 135.14(B)(7):  Other allowable investments</t>
    </r>
  </si>
  <si>
    <t>2A-17</t>
  </si>
  <si>
    <r>
      <rPr>
        <i/>
        <u/>
        <sz val="11"/>
        <color rgb="FF000000"/>
        <rFont val="Times New Roman"/>
        <family val="1"/>
      </rPr>
      <t>Deposits and Investments</t>
    </r>
    <r>
      <rPr>
        <sz val="11"/>
        <color rgb="FF000000"/>
        <rFont val="Times New Roman"/>
        <family val="1"/>
      </rPr>
      <t xml:space="preserve"> - ORC 135.18 &amp; 135.182; 135.37:  Security for repayment of public deposits</t>
    </r>
  </si>
  <si>
    <r>
      <rPr>
        <sz val="11"/>
        <rFont val="Wingdings"/>
        <charset val="2"/>
      </rPr>
      <t>ü</t>
    </r>
    <r>
      <rPr>
        <b/>
        <vertAlign val="superscript"/>
        <sz val="11"/>
        <color rgb="FFFF0000"/>
        <rFont val="Times New Roman"/>
        <family val="1"/>
      </rPr>
      <t>76</t>
    </r>
  </si>
  <si>
    <r>
      <rPr>
        <sz val="11"/>
        <color theme="1"/>
        <rFont val="Wingdings"/>
        <charset val="2"/>
      </rPr>
      <t>ü</t>
    </r>
    <r>
      <rPr>
        <b/>
        <vertAlign val="superscript"/>
        <sz val="11"/>
        <color rgb="FFFF0000"/>
        <rFont val="Times New Roman"/>
        <family val="1"/>
      </rPr>
      <t>34</t>
    </r>
  </si>
  <si>
    <t>2A-18</t>
  </si>
  <si>
    <r>
      <rPr>
        <i/>
        <u/>
        <sz val="11"/>
        <color theme="1"/>
        <rFont val="Times New Roman"/>
        <family val="1"/>
      </rPr>
      <t>Deposits and Investments</t>
    </r>
    <r>
      <rPr>
        <sz val="11"/>
        <color theme="1"/>
        <rFont val="Times New Roman"/>
        <family val="1"/>
      </rPr>
      <t xml:space="preserve"> - ORC 135.35, 135.353, 135.354 and 339.061(D):  Eligible investments</t>
    </r>
  </si>
  <si>
    <t>2A-19</t>
  </si>
  <si>
    <r>
      <rPr>
        <i/>
        <u/>
        <sz val="11"/>
        <color theme="1"/>
        <rFont val="Times New Roman"/>
        <family val="1"/>
      </rPr>
      <t>Deposits and Investments</t>
    </r>
    <r>
      <rPr>
        <sz val="11"/>
        <color theme="1"/>
        <rFont val="Times New Roman"/>
        <family val="1"/>
      </rPr>
      <t xml:space="preserve"> - ORC 135.35 and 339.061(B):  Other requirements</t>
    </r>
  </si>
  <si>
    <t>2A-20</t>
  </si>
  <si>
    <r>
      <rPr>
        <i/>
        <u/>
        <sz val="11"/>
        <color theme="1"/>
        <rFont val="Times New Roman"/>
        <family val="1"/>
      </rPr>
      <t>Other Laws and Regulations</t>
    </r>
    <r>
      <rPr>
        <sz val="11"/>
        <color theme="1"/>
        <rFont val="Times New Roman"/>
        <family val="1"/>
      </rPr>
      <t xml:space="preserve"> - ORC 2335.25, 1901.31 and 1905.21:  Cashbook of costs, etc.</t>
    </r>
  </si>
  <si>
    <t>2B-1</t>
  </si>
  <si>
    <t>2B-2</t>
  </si>
  <si>
    <t>2B-3</t>
  </si>
  <si>
    <t>2B-4</t>
  </si>
  <si>
    <t>2B-5</t>
  </si>
  <si>
    <r>
      <rPr>
        <i/>
        <u/>
        <sz val="11"/>
        <color theme="1"/>
        <rFont val="Times New Roman"/>
        <family val="1"/>
      </rPr>
      <t>Other Laws and Regulations</t>
    </r>
    <r>
      <rPr>
        <sz val="11"/>
        <color theme="1"/>
        <rFont val="Times New Roman"/>
        <family val="1"/>
      </rPr>
      <t xml:space="preserve"> - OAC 3745-27-15 through 18:  Landfill Financial Assurance Responsibility and Certifications; Ohio Admin Code 3745-503-05 and 3745-503-20 – Solid Waste Transfer Facility Financial Assurance Responsibility and Certifications</t>
    </r>
  </si>
  <si>
    <t>2B-6</t>
  </si>
  <si>
    <r>
      <rPr>
        <i/>
        <u/>
        <sz val="11"/>
        <color theme="1"/>
        <rFont val="Times New Roman"/>
        <family val="1"/>
      </rPr>
      <t>Other Laws and Regulations</t>
    </r>
    <r>
      <rPr>
        <sz val="11"/>
        <color theme="1"/>
        <rFont val="Times New Roman"/>
        <family val="1"/>
      </rPr>
      <t xml:space="preserve"> - Various ORC Sections:  Education Requirements</t>
    </r>
    <r>
      <rPr>
        <b/>
        <vertAlign val="superscript"/>
        <sz val="11"/>
        <color rgb="FFFF0000"/>
        <rFont val="Times New Roman"/>
        <family val="1"/>
      </rPr>
      <t>33</t>
    </r>
  </si>
  <si>
    <t>2B-7</t>
  </si>
  <si>
    <r>
      <rPr>
        <i/>
        <u/>
        <sz val="11"/>
        <color rgb="FF000000"/>
        <rFont val="Times New Roman"/>
        <family val="1"/>
      </rPr>
      <t>Other Laws and Regulations</t>
    </r>
    <r>
      <rPr>
        <sz val="11"/>
        <color rgb="FF000000"/>
        <rFont val="Times New Roman"/>
        <family val="1"/>
      </rPr>
      <t xml:space="preserve"> - 1979 Op. Att'y Gen. No. 79-111: Prohibitions from holding office; and 117.103(B)(1): Fraud Hotline</t>
    </r>
  </si>
  <si>
    <r>
      <rPr>
        <sz val="11"/>
        <rFont val="Wingdings"/>
        <charset val="2"/>
      </rPr>
      <t>ü</t>
    </r>
    <r>
      <rPr>
        <b/>
        <vertAlign val="superscript"/>
        <sz val="11"/>
        <color rgb="FFFF0000"/>
        <rFont val="Times New Roman"/>
        <family val="1"/>
      </rPr>
      <t>78</t>
    </r>
  </si>
  <si>
    <r>
      <rPr>
        <i/>
        <u/>
        <sz val="11"/>
        <color theme="1"/>
        <rFont val="Times New Roman"/>
        <family val="1"/>
      </rPr>
      <t>Other Laws and Regulations</t>
    </r>
    <r>
      <rPr>
        <sz val="11"/>
        <color theme="1"/>
        <rFont val="Times New Roman"/>
        <family val="1"/>
      </rPr>
      <t xml:space="preserve"> - Various ORC Sections: Fraud, abuse, Conflict of Interest, Ethics</t>
    </r>
    <r>
      <rPr>
        <b/>
        <vertAlign val="superscript"/>
        <sz val="11"/>
        <color rgb="FFFF0000"/>
        <rFont val="Times New Roman"/>
        <family val="1"/>
      </rPr>
      <t>14</t>
    </r>
  </si>
  <si>
    <t>2B-8</t>
  </si>
  <si>
    <r>
      <rPr>
        <sz val="11"/>
        <color theme="1"/>
        <rFont val="Wingdings"/>
        <charset val="2"/>
      </rPr>
      <t>ü</t>
    </r>
    <r>
      <rPr>
        <b/>
        <vertAlign val="superscript"/>
        <sz val="11"/>
        <color rgb="FFFF0000"/>
        <rFont val="Times New Roman"/>
        <family val="1"/>
      </rPr>
      <t>43</t>
    </r>
  </si>
  <si>
    <r>
      <rPr>
        <sz val="11"/>
        <rFont val="Wingdings"/>
        <charset val="2"/>
      </rPr>
      <t>ü</t>
    </r>
    <r>
      <rPr>
        <b/>
        <vertAlign val="superscript"/>
        <sz val="11"/>
        <color rgb="FFFF0000"/>
        <rFont val="Calibri"/>
        <family val="2"/>
        <scheme val="minor"/>
      </rPr>
      <t>46</t>
    </r>
  </si>
  <si>
    <t>2B-8A</t>
  </si>
  <si>
    <r>
      <rPr>
        <i/>
        <u/>
        <sz val="11"/>
        <color theme="1"/>
        <rFont val="Times New Roman"/>
        <family val="1"/>
      </rPr>
      <t>Other Laws and Regulations</t>
    </r>
    <r>
      <rPr>
        <sz val="11"/>
        <color theme="1"/>
        <rFont val="Times New Roman"/>
        <family val="1"/>
      </rPr>
      <t xml:space="preserve"> - AOS Bulletin 2019-003:  Star Rating System (StaRS)</t>
    </r>
    <r>
      <rPr>
        <b/>
        <vertAlign val="superscript"/>
        <sz val="11"/>
        <color rgb="FFFF0000"/>
        <rFont val="Times New Roman"/>
        <family val="1"/>
      </rPr>
      <t>45 46 50</t>
    </r>
  </si>
  <si>
    <r>
      <rPr>
        <sz val="11"/>
        <color theme="1"/>
        <rFont val="Wingdings"/>
        <charset val="2"/>
      </rPr>
      <t>ü</t>
    </r>
    <r>
      <rPr>
        <b/>
        <vertAlign val="superscript"/>
        <sz val="11"/>
        <color rgb="FFFF0000"/>
        <rFont val="Times New Roman"/>
        <family val="1"/>
      </rPr>
      <t>42</t>
    </r>
  </si>
  <si>
    <t>3-1</t>
  </si>
  <si>
    <t>3-2</t>
  </si>
  <si>
    <t>Intentionally Left Blank</t>
  </si>
  <si>
    <t>3-3</t>
  </si>
  <si>
    <t>3-4</t>
  </si>
  <si>
    <t>3-5</t>
  </si>
  <si>
    <r>
      <rPr>
        <sz val="11"/>
        <rFont val="Wingdings"/>
        <charset val="2"/>
      </rPr>
      <t>ü</t>
    </r>
    <r>
      <rPr>
        <b/>
        <vertAlign val="superscript"/>
        <sz val="11"/>
        <color rgb="FFFF0000"/>
        <rFont val="Calibri Light"/>
        <family val="2"/>
      </rPr>
      <t>75</t>
    </r>
  </si>
  <si>
    <t>3-6</t>
  </si>
  <si>
    <t>3-7</t>
  </si>
  <si>
    <t>3-8</t>
  </si>
  <si>
    <t>3-9</t>
  </si>
  <si>
    <t>3-10</t>
  </si>
  <si>
    <t>3-11</t>
  </si>
  <si>
    <t>3-12</t>
  </si>
  <si>
    <t>3-13</t>
  </si>
  <si>
    <t>3-14</t>
  </si>
  <si>
    <r>
      <rPr>
        <i/>
        <u/>
        <sz val="11"/>
        <color rgb="FF000000"/>
        <rFont val="Times New Roman"/>
        <family val="1"/>
      </rPr>
      <t>Other Laws and Regulations</t>
    </r>
    <r>
      <rPr>
        <sz val="11"/>
        <color rgb="FF000000"/>
        <rFont val="Times New Roman"/>
        <family val="1"/>
      </rPr>
      <t xml:space="preserve"> - ORC 325.071, 325.06, 325.12 and 325.18:  Counties - Furtherance of justice (FOJ) </t>
    </r>
  </si>
  <si>
    <t>3-15</t>
  </si>
  <si>
    <r>
      <rPr>
        <i/>
        <u/>
        <sz val="11"/>
        <color rgb="FF000000"/>
        <rFont val="Times New Roman"/>
        <family val="1"/>
      </rPr>
      <t>Other Laws and Regulations</t>
    </r>
    <r>
      <rPr>
        <sz val="11"/>
        <color rgb="FF000000"/>
        <rFont val="Times New Roman"/>
        <family val="1"/>
      </rPr>
      <t xml:space="preserve"> - ORC 505.60, 505.601, Op. Att’y. Gen. No. 2005-038, 2013-022, 2015-021, 2017-007 and 2017-026; AOS Bulletin 2015-002 and 2017-002:  Township - Reimbursement of insurance premiums</t>
    </r>
  </si>
  <si>
    <t>3-16</t>
  </si>
  <si>
    <r>
      <rPr>
        <i/>
        <u/>
        <sz val="11"/>
        <color rgb="FF000000"/>
        <rFont val="Times New Roman"/>
        <family val="1"/>
      </rPr>
      <t>Other Laws and Regulations</t>
    </r>
    <r>
      <rPr>
        <sz val="11"/>
        <color rgb="FF000000"/>
        <rFont val="Times New Roman"/>
        <family val="1"/>
      </rPr>
      <t xml:space="preserve"> - ORC 305.171 and 505.603:  “Cafeteria Plans”</t>
    </r>
  </si>
  <si>
    <t>3-17</t>
  </si>
  <si>
    <r>
      <rPr>
        <i/>
        <u/>
        <sz val="11"/>
        <color rgb="FF000000"/>
        <rFont val="Times New Roman"/>
        <family val="1"/>
      </rPr>
      <t>Other Laws and Regulations</t>
    </r>
    <r>
      <rPr>
        <sz val="11"/>
        <color rgb="FF000000"/>
        <rFont val="Times New Roman"/>
        <family val="1"/>
      </rPr>
      <t xml:space="preserve"> - ORC 2925.03(F), 2929.18, 2981.11, 2981.13-14:  Law Enforcement trust (LET) and Drug Law Enforcement funds</t>
    </r>
  </si>
  <si>
    <r>
      <rPr>
        <sz val="11"/>
        <color theme="1"/>
        <rFont val="Wingdings"/>
        <charset val="2"/>
      </rPr>
      <t>ü</t>
    </r>
    <r>
      <rPr>
        <b/>
        <vertAlign val="superscript"/>
        <sz val="11"/>
        <color rgb="FFFF0000"/>
        <rFont val="Times New Roman"/>
        <family val="1"/>
      </rPr>
      <t>35</t>
    </r>
  </si>
  <si>
    <t>4A-1</t>
  </si>
  <si>
    <t>4A-2</t>
  </si>
  <si>
    <t>4A-3</t>
  </si>
  <si>
    <t>4A-4</t>
  </si>
  <si>
    <t>4A-5</t>
  </si>
  <si>
    <r>
      <rPr>
        <sz val="11"/>
        <color theme="1"/>
        <rFont val="Wingdings"/>
        <charset val="2"/>
      </rPr>
      <t>ü</t>
    </r>
    <r>
      <rPr>
        <b/>
        <vertAlign val="superscript"/>
        <sz val="11"/>
        <color rgb="FFFF0000"/>
        <rFont val="Calibri"/>
        <family val="2"/>
        <scheme val="minor"/>
      </rPr>
      <t>40</t>
    </r>
  </si>
  <si>
    <t>4B-1</t>
  </si>
  <si>
    <t>4B-2</t>
  </si>
  <si>
    <t>4B-3</t>
  </si>
  <si>
    <t>4B-4</t>
  </si>
  <si>
    <t>4B-5</t>
  </si>
  <si>
    <t>4B-6</t>
  </si>
  <si>
    <t>4C-1</t>
  </si>
  <si>
    <t>4C-2</t>
  </si>
  <si>
    <t>4D-1</t>
  </si>
  <si>
    <t>4D-2</t>
  </si>
  <si>
    <t>4D-3</t>
  </si>
  <si>
    <t>[1] - This column indicates which general compliance requirements are applicable to agricultural societies.  However, auditors must also test the compliance requirements specific to agricultural societies that are described within OCS Chapter 1 Appendix A</t>
  </si>
  <si>
    <t>[3] - Joint Township Cemeteries and Union Cemeteries are not subject to Ohio Rev. Code Chapter 5705 because they are not taxing authorities as defined in Ohio Rev. Code § 5705.01.  Unlike Joint Township Cemeteries and Union Cemeteries, Union Cemetery Districts are subject to Ohio Rev. Code Chapter 5705.  In a Union Cemetery District, the legislative authority of each municipal corporation and the board of township trustees of each township, jointly, is the taxing authority. However, this distinction does not affect the application of Ohio Rev. Code § 5705.01 on a union cemetery district, which is specifically noted as a “subdivision.”</t>
  </si>
  <si>
    <t>[5] - Ohio Rev. Code § 5705.09 only applies to township waste disposal districts.</t>
  </si>
  <si>
    <t>[6] - Ohio Rev. Code § 5705.09 does not apply to Soil and Water Districts.</t>
  </si>
  <si>
    <t>[7] - AOS Bulletin 1997-003 applies to entities subject to Ohio Rev. Code Chapter 5705.  This Bulletin describes the AOS’ position regarding using transfers to advance / loan money from one fund to another.  Auditors should also refer to Appendix A-1, Transfers and Advances, for additional guidance related to transfers and advances.</t>
  </si>
  <si>
    <t xml:space="preserve">[8] - If the entity has a specific Ohio Rev. Code Section that refers to its ability to issue bonds, notes or anticipatory securities, that section takes precedence if there was a conflict between it and the general debt provisions in Chapter 133.  </t>
  </si>
  <si>
    <t>[9] - For solid waste districts and conservancy districts, the only parts of Ohio Rev. Code § 5705.03 that apply are those sentences referring to a “taxing unit.”</t>
  </si>
  <si>
    <t>[10] - This only applies to township waste disposal districts.</t>
  </si>
  <si>
    <t>[11] -  If any entity receives money from that county and the county is holding this money on behalf of the entity, the entity may ask for an advance.</t>
  </si>
  <si>
    <t xml:space="preserve">[12] - Counties, Cities, Traditional Schools, STEM Schools, Community Schools, ESCs, Community Improvement Corporations (CICs), and Development Corporations (DCs) are the only entities on this matrix required to follow GAAP.  However for all entities listed on this matrix, auditors and financial statement preparers should read the guidance in AOS Bulletin 2015-007. </t>
  </si>
  <si>
    <t xml:space="preserve">[13] - Footnote no longer used. </t>
  </si>
  <si>
    <t>[14] - Some provisions of these OCS Sections have general applicability while others do not. Also, other requirements may apply. Auditors should be alert for circumstances which raise questions about whether such activity has occurred and seek legal counsel when questionable activity is noted.</t>
  </si>
  <si>
    <t>[17] - If a general health district will receive any part of its revenue for a fiscal year from an appropriation apportioned among the townships and municipal corporations composing the district, the board of health of the district shall adopt an itemized appropriation measure under Ohio Rev. Code § 3709.28 for that fiscal year. If it will not receive any part of its revenue for a fiscal year from an appropriation apportioned among the townships and municipal corporations composing the district, the board of health of the district shall adopt an annual appropriation measure for that fiscal year under Ohio Rev. Code § 3709.28 or sections 5705.38, 5705.39, and 5705.40 of the Revised Code.  Ohio Rev. Code § 3709.28 establishes budgetary requirements for General Health Districts, which are similar to certain Ohio Rev. Code Chapter 5705 budgetary requirements.  On or about the first Monday of April the district must adopt an itemized appropriation measure.  The appropriation measure, together with an itemized estimate of revenues to be collected during the next fiscal year, shall be certified to the county budget commission.  Subject to estimated resources, the board of health may, by resolution, transfer funds from one appropriation item to another, reduce or increase any item, create new items, and make additional appropriations or reduce the total appropriation. Such appropriation modifications shall be certified to the county budget commission for approval. You should normally cite Ohio Rev. Code § 3709.28 (or 5705.38, 5705.39, 5705.40 – see first sentence of this footnote) if a General Health District: (1) does not adopt an itemized appropriation; (2) does not itemize estimated resources; or (3) appropriates more than its estimated resources as submitted to the county budget commission.  Cite Ohio Rev. Code § 5705.41(B) &amp; (D) if a general health district:  (1) disburses or encumbers more than appropriations at the legal level of control, or (2) obligates district moneys without the certification that section requires.  Ohio Rev. Code § 5705.28(C)(1) requires general health districts to file an estimate of contemplated revenue and expenses with the municipalities and townships within the district. They must file this by about June 1 (forty-five days prior to July 15).  The county auditor cannot allocate property taxes from the municipalities and townships within the district if such filing has not been made (1984 Op. Att’y. Gen. No. 1984-013).  NOTE:  There is no requirement to design tests for all of the budgetary requirements listed in this footnote, only those that correspond to sections already in the OCS.  For example, there are no budgetary filing deadline tests in the OCS, therefore there is no need to design tests for filing deadlines for General Health Districts.</t>
  </si>
  <si>
    <t>[18] - Ohio Rev. Code Chapters 1724 and 1726 apply to community improvement corporations (CICs) and development corporations (DCs), respectively. Other than financial reporting (see OCS Chapter 1-15 1-18) the OCS does not include requirements generally considered to be direct and material.  When auditing these entities, auditors should review the entity’s articles of incorporation, by-laws, and contract, grant and debt agreements, to determine whether potentially direct and material requirements apply.</t>
  </si>
  <si>
    <t>[19] - A state community college district is a political subdivision composed of the territory of a county, or two or more contiguous counties, in either case having a total population of at least one hundred fifty thousand, and organized for the purpose of establishing, owning, and operating a state community college within the district or a political subdivision created pursuant to division (A) of section 3358.02 of the Revised code.  (Ohio Rev. Code § 3358.01)   Additionally, if the board of trustees of a state community college district levies a tax per Ohio Rev. Code § 3358.11 the board/treasurer must comply with Ohio Rev. Code § 5705.41(D) (Ohio Rev. Code § 3358.06)</t>
  </si>
  <si>
    <t xml:space="preserve">[20] - Ohio Admin. Code 117-8-02 requires libraries to adopt appropriation measures, and prohibits expending more than appropriated.  </t>
  </si>
  <si>
    <t xml:space="preserve">[21] - The majority of Ohio Rev. Code Chapter 5705 applies to “subdivision”, “taxing units”, and “taxing authorities”.  However, Ohio Rev. Code § 5705.41 also applies to “district authorities”. Public library boards do not fall under any of these definitions, except, under certain circumstances, they can be considered district authorities.  1982 Op. Att’y. Gen. No. 1982-056 concluded that a board of public library trustees deriving funds from two or more subdivisions is therefore a district authority, subject to Ohio Rev. Code § 5705.41.  The Opinion provides that library funds derived from property tax proceeds are actually funds derived from the state, rather than funds derived from two or more subdivisions. The Opinion also provides that a special tax levied pursuant to Ohio Rev. Code § 5705.23 would similarly not be considered “funds derived from two or more subdivisions” since the taxing authority’s role would be strictly ministerial. The Opinion concludes by offering some examples of what could meet this definition, including the following levies: Ohio Rev. Code §§ 5705.06(B), 5705.19(D), 3375.07, 3375.23, 3375.09, 3375.18, 3375.31, and 3375.42.  </t>
  </si>
  <si>
    <t>[22] - Ohio Rev. Code § 5705.44 contains an exception that payments made from “earnings” are not required to use the 5705.41 (D) certificate.  Therefore, payments from the utility operating fund do not require certification.  (However, payments from utility grant funds DO require certification.)</t>
  </si>
  <si>
    <t>[23] - The only part of Ohio Rev. Code § 5705.41 that does not apply to a general health district is § 5705.41(A). Instead, Ohio Rev. Code § 3709.28 (or 5705.38, 5705.39, and 5705.40) applies to health districts.  See related footnote 17.</t>
  </si>
  <si>
    <t>[24] - Ohio Rev. Code § 5705.09 doesn’t apply to Regional Water &amp; Sewer.</t>
  </si>
  <si>
    <t>[25] - Ohio Rev. Code § 5705.09 doesn’t apply to Park Districts.</t>
  </si>
  <si>
    <t>[26] - For state universities, under Ohio Rev. Code § 3345.66, they can issue notes, and this section states that Ohio Rev. Code Chapter 133 does not apply.  However, if issuing bonds, Chapter 133 applies.</t>
  </si>
  <si>
    <t xml:space="preserve">[27] - For regional water and sewer districts and park districts, the only parts of Ohio Rev. Code § 5705.03 that apply are those sentences referring to a “taxing unit.” </t>
  </si>
  <si>
    <t>[28] - County Library districts and regional library districts must follow Ohio Rev. Code Chapter 133.  For all other libraries, only parts (A) and (B) of Ohio Rev. Code § 133.10 apply.</t>
  </si>
  <si>
    <t>[29] - Ohio Rev. Code § 3345.72(A)(1)(b) requires state universities and colleges to submit annual financial reports to the Auditor of State within 4 months after the end of the fiscal year (see AOS Bulletin 2015-007).</t>
  </si>
  <si>
    <t>[30] - Additional requirements specific to these entities, although not included in this OCS section, are included in Ohio Rev. Code §3345.203.</t>
  </si>
  <si>
    <t xml:space="preserve">[31] - The majority of Ohio Rev. Code Chapter 5705 applies to “subdivision”, “taxing units”, and “taxing authorities”. However, Ohio Rev. Code § 5705.41 also applies to “district authorities”. Public library boards do not fall under any of these definitions, except, under certain circumstances, they can be considered district authorities.  1982 Op. Att’y. Gen. No. 1982-056 concluded that a board of public library trustees deriving funds from two or more subdivisions is therefore a district authority, subject to Ohio Rev. Code § 5705.41.  The Opinion provides that library funds derived from property tax proceeds are actually funds derived from the state, rather than funds derived from two or more subdivisions. The Opinion also provides that a special tax levied pursuant to Ohio Rev. Code §5705.23 would similarly not be considered “funds derived from two or more subdivisions” since the taxing authority’s role would be strictly ministerial. The Opinion concludes by offering some examples of what could meet this definition, including the following levies: Ohio Rev. Code §§ 5705.06(B), 5705.19(D), 3375.07, 3375.23, 3375.09, 3375.18, 3375.31 and 3375.42. </t>
  </si>
  <si>
    <t xml:space="preserve">[32] - The only part of Ohio Rev. Code § 5705.41 that does not apply to a general health district is § 5705.41(A). Instead, Ohio Rev. Code § 3709.28 applies to health districts.  </t>
  </si>
  <si>
    <t>[34] - If a park district appoints a treasurer, then Ohio Rev. Code § 131.18 may apply.  If a treasurer is not appointed, two things could happen: 
       a. The board can resolve to select a depository per §§ 135.01-135.21, in which case § 135.18 or § 135.181 apply (OCS Step 2A-17); or 
       b. If board resolutions are silent on this matter, the district must follow the procedures for county funds, which is Ohio Rev. Code § 135.37 (OCS step 2A-17)</t>
  </si>
  <si>
    <t>[35] - This section is only applicable when related fines, forfeitures, or penalties are distributed to them, and/or when they have unspent balances from previous distributions.</t>
  </si>
  <si>
    <t xml:space="preserve">[36] - Emergency Management Agencies (EMAs) formed under Ohio Rev. Code § 5502.26 should be considered part of the county and does not require separate filing or auditing requirements. </t>
  </si>
  <si>
    <t>[37] - A governmental organization that qualifies as an “institution” may manage and invest an institutional fund. [Ohio Rev. Code § 1715.52(E)(3)]  The term “institution” includes, a governmental organization to the extent that it holds funds exclusively for a charitable purpose.” Ohio Rev. Code § 1715.51(B)(2).
If a particular governmental entity has statutory authority itself to hold and invest donations that it receives, it may do so. If a particular governmental entity does not have statutory authority itself to invest and hold moneys that it receives as donations, the moneys must be paid to the appropriate treasurer for deposit and investment.</t>
  </si>
  <si>
    <t xml:space="preserve">[38] - This step cannot be superseded by home rule powers.  </t>
  </si>
  <si>
    <r>
      <t xml:space="preserve">[39] - “STEAM” is an abbreviation for “science, technology, engineering, arts, and mathematics” and is considered a type of STEM school.  References to STEM schools includes STEAM schools unless otherwise noted.  This column applies only to </t>
    </r>
    <r>
      <rPr>
        <b/>
        <sz val="10"/>
        <color rgb="FF000000"/>
        <rFont val="Times New Roman"/>
        <family val="1"/>
      </rPr>
      <t>independent</t>
    </r>
    <r>
      <rPr>
        <sz val="10"/>
        <color rgb="FF000000"/>
        <rFont val="Times New Roman"/>
        <family val="1"/>
      </rPr>
      <t xml:space="preserve"> STEM/STEAM schools, meaning those public STEM/STEAM schools with an independent governing body.  See listing of all STEM/STEAM schools on https://education.ohio.gov/Topics/STEM-Science-Technology-Engineering-and-Mathem/STEM-and-STEAM-School-Designation, and the last column on the listing indicates those that are independent.  [Ohio Rev. Code § 3326.01]</t>
    </r>
  </si>
  <si>
    <t>[40] - Although not all of  these specific requirements apply to STEM schools, there are similar statutes in Chapter in Ohio Rev. Code §§ 3320.04 (via 3326.11), &amp; 3326.31 to 3326.50.</t>
  </si>
  <si>
    <t>[41] - Budgetary requirements apply only to the "Special Fund" of the Soil &amp; Water Conservation District.</t>
  </si>
  <si>
    <t>[42] Consult with Legal if the entity has a charter.</t>
  </si>
  <si>
    <r>
      <t xml:space="preserve">[43] Consult with Legal to determine applicability </t>
    </r>
    <r>
      <rPr>
        <b/>
        <u/>
        <sz val="10"/>
        <rFont val="Times New Roman"/>
        <family val="1"/>
      </rPr>
      <t>ONLY when one or both fields in GP are blank.</t>
    </r>
  </si>
  <si>
    <t>[44] The Public Records Act, found in R.C. Chapter 149, requires that all public records be available for inspection and copying by the public and defines public records as “records kept by a public office.”  When determining whether an entity must keep records available to the public, one must identify whether the entity is a "public office" or not. A “public office” is defined in R.C. Chapter 149 to mean: “any state agency, public institution, or other organized body, office, agency, institution, or entity established by the laws of this state for any function of government.”  It is important to note that even when an entity doesn't satisfy this definition of "public office," it still might be subject to the Public Records Act if it is found to be a "functional equivalent" to a "public office."</t>
  </si>
  <si>
    <t>[45]  If an organization is considered a "public body," then it is subject to the Open Meetings Act, which requires that meetings of the public body be open to the public. The definition of a "public body," pursuant to the Open Meetings Act, is found in Ohio Rev. Code § 121.22(B)(1), which states:  "[a public body is] [a]ny board, commission, committee, council, or similar decision-making body of a state agency, institution, or authority, and any legislative authority or board, commission, committee, council, agency, authority, or similar decision-making body of any county, township, municipal corporation, school district, or other political subdivision or local public institution . . . [or] [a]ny committee or subcommittee of a body described [in Ohio Rev. Code § 121.22(B)(1)]."</t>
  </si>
  <si>
    <t>[46]  AOS/IPA auditors should review the 'customer information' section in GP/IPA Portal for the AOS legal divisions determination of whether the public records act testing requirements, and the open meetings act testing requirements are applicable to the specific entity.  Note: there may be departments within the entity that are not subject to Sunshine Laws.  For example, Certified Public Records Training is not required for Judges or the Clerk of Courts.  Therefore, if there is doubt or confusion over applicability to an individual department or governing body,  consult with Legal.  In addition, Ohio law does not require STEM school officials to attend the Certified Public Records Training, since they are not elected officials, and Chapter 3326 does not contain a provision requiring it.</t>
  </si>
  <si>
    <t>[47] There may be other statutes to consider with regard to transfer compliance, (see e.g. Ohio Rev. Code §§ 743.05, 3375.40(L)).</t>
  </si>
  <si>
    <t>[49] Applies to Joint Vocational School Districts as well, except as noted in Step 4D-2 (matrix Footnote 53).</t>
  </si>
  <si>
    <t xml:space="preserve">[51] Ohio Rev. Code §§ 133.23 and 133.26 are applicable to all the entities marked in the row.  Ohio Rev. Code § 3318.36 is applicable to Traditional Schools.  Ohio Rev. Code § 505.262 and 1996 Op. Att’y General 96-048 are applicable to Townships.  1981 Op. Att’y General 81-035 is applicable to Counties. Const. Art. XVIII, Section 12 is applicable to Cities and Villages.  Ohio Rev. Code § 5705.2113 is applicable to fiscal boards of qualifying partnerships which “means a group of city, exempted village, or local school districts that are part of a career-technical education compact and have entered into an agreement for joint or cooperative establishment and operation of a science, technology, engineering, and mathematics education program under section 3313.842 of the Revised Code."  Other requirements are listed in this OCS section which apply to multiple entities, not specific to one entity type, and are not solely applicable to those entities checked. </t>
  </si>
  <si>
    <t>[53] This step may be applicable to other entities (i.e. Joint Vocational School Districts) per contract terms. While not required to report this information pursuant to Ohio Rev. Code § 3317.0212 or 3314.091, auditors can elect to use this step as guidance if transportation is deemed material for testing.</t>
  </si>
  <si>
    <t>[54] See Ohio Rev. Code § 3354.16 for contract bidding requirements</t>
  </si>
  <si>
    <t>[55] See Ohio Rev. Code § 3358.10 for contract bidding requirements</t>
  </si>
  <si>
    <t>[56] See Ohio Rev. Code § 3357.16 for contract bidding requirements</t>
  </si>
  <si>
    <t>[57] These sections are applicable if the entity is required to bid.</t>
  </si>
  <si>
    <t>[58] This step cannot be superseded by home rule powers.</t>
  </si>
  <si>
    <t>[59] The OCS does not include descriptions or recommended tests for the Other Bidding Requirements listed, but auditors should refer to these Ohio Rev. Code sections and test them if material procurement occurred.</t>
  </si>
  <si>
    <t>[60] See Ohio Rev. Code §  308.13 for Airport competitive bidding requirements</t>
  </si>
  <si>
    <t>[61] Ohio Rev. Code §  6101.16 Conservancy district competitive bidding</t>
  </si>
  <si>
    <t>[62] Ohio Rev. Code §  167.08 Councils of government: contracts for services to political subdivisions</t>
  </si>
  <si>
    <t>[64] See Ohio Rev. Code §  3709.08,  and 3709.085 for General health district contracting provisions</t>
  </si>
  <si>
    <t>[65] Ohio Rev. Code §  505.72 Gen. contracting procedures</t>
  </si>
  <si>
    <t>[66] Joint fire districts are subject to contracting provisions in Ohio Rev. Code §§ 731.14 ( Bidding threshold specified in Ohio Rev. Code § 9.17 ) to Ohio Rev. Code §  731.16. See also Ohio Rev. Code §  505.42 on Contracts.</t>
  </si>
  <si>
    <t xml:space="preserve">[67] For joint mental health districts, bidding is not required, but the board should establish a contract review process.  See Ohio Rev. Code §§ 340.03(A)(8) and 340.036. </t>
  </si>
  <si>
    <t>[69] In addition to Ohio Rev. Code § 4582.12 bidding requirements, note that port authorities need not bid for the lease, sale or lease with an option to purchase certain land and equipment.  See Ohio Rev. Code § 4582.06.</t>
  </si>
  <si>
    <r>
      <t xml:space="preserve">[70] ORC 713.23 Regional Planning Commission.  When a regional planning commission enters into a purchase contract on behalf of a political subdivision, it shall follow the competitive bidding procedures in Ohio Rev. Code §§ 307.86-.92.  (OCS Section </t>
    </r>
    <r>
      <rPr>
        <sz val="10"/>
        <rFont val="Times New Roman"/>
        <family val="1"/>
      </rPr>
      <t>2A-5</t>
    </r>
    <r>
      <rPr>
        <sz val="10"/>
        <color theme="1"/>
        <rFont val="Times New Roman"/>
        <family val="1"/>
      </rPr>
      <t xml:space="preserve"> includes a summary of Ohio Rev. Code § 307.86)</t>
    </r>
  </si>
  <si>
    <t>[71] Ohio Rev. Code §  6119.10 Regional water and sewer district: competitive bidding</t>
  </si>
  <si>
    <t>[72] Ohio Rev. Code §  940.06 Soil &amp; Water District competitive bidding</t>
  </si>
  <si>
    <t>[73] Auditors should test steps 1-3 of this section of the OCS for these entities.  Ohio Const. Art. XII, Section 11; Ohio Const. Art. XVIII, Section 12;  and ORC 133.10 applies to any subdivisions issuing bonds.  Other sections may also apply.  See also the following subdivisions and applicable sections for each:  Airport Authority (308.08), Community College (3354.03), COG (167.101), Joint Ambulance District (505.71),  Joint Juvenile Detention Facility (133.152(B)), Joint Police District (505.482(C)), Joint Recreation District (755.17), Joint Township Cemetery or Union (517.19), Library (3375.43), Park District (1545.21(C)), Port Authority (4582.06(A)(3)), Regional Water and Sewer District (6119.04(D)), Solid Waste District (343.01(F)), State College/University (3345.12(K)), State Community College (3358.11(B)), and Technical College (3357.04).</t>
  </si>
  <si>
    <t>[75] The bond specific to the health district is ONLY if the health commissioner has designated the signing of vouchers to someone else, and then that designee would need the bond under Ohio Rev. Code §  3709.31.</t>
  </si>
  <si>
    <t>[76] Ohio Rev. Code § 135.182 specifically excludes metropolitan housing authorities from the definition of a public deposit for the purposes of the Ohio Pooled Collateral Program. (In other words, they are not eligible for the program.)</t>
  </si>
  <si>
    <t>[77] Metropolitan Housing Authorities are subject to a prohibition on political activity under the Hatch Act (5 USC § 1501-1508).</t>
  </si>
  <si>
    <t>[78] Auditors should consult with AOS Legal regarding MHA issues dealing with prohibitions from holding office. (1979 Op. Att'y Gen. No. 79-111)</t>
  </si>
  <si>
    <t>[79] Auditors should consult with AOS Legal if questions arise regarding the applicability of any sections of the OCS which are not marked as applicable.</t>
  </si>
  <si>
    <t>[80] See Exhibit 2, Table 3 in the Implementation Guide - this entity 'may' require bond.</t>
  </si>
  <si>
    <r>
      <t xml:space="preserve">Entities NOT Considered for OCS Steps </t>
    </r>
    <r>
      <rPr>
        <b/>
        <sz val="24"/>
        <color rgb="FFFF0000"/>
        <rFont val="Times New Roman"/>
        <family val="1"/>
      </rPr>
      <t>(November 2025)</t>
    </r>
  </si>
  <si>
    <t>3)  Ohio Rev. Code § 117.10 (E) should be cited in the initial audit year when evidence indicates any entity was created without notifying the AOS.</t>
  </si>
  <si>
    <t>4)  Ohio Rev. Code § 149.43 is the Public Records Act, and Ohio Rev. Code § 121.22 is the Open Meetings Act - as tested in section 2B-8.</t>
  </si>
  <si>
    <t>5)  See Exhibit 2, Tables 1-3 in the OCS Implementation Guide for certain bonding requirements related to OCS 3-5.</t>
  </si>
  <si>
    <t>Entity type</t>
  </si>
  <si>
    <t>Establishing Code Section</t>
  </si>
  <si>
    <t>Notes</t>
  </si>
  <si>
    <r>
      <rPr>
        <b/>
        <sz val="11"/>
        <color theme="1"/>
        <rFont val="Times New Roman"/>
        <family val="1"/>
      </rPr>
      <t>Public Records Act
(PRA)
Applicability</t>
    </r>
    <r>
      <rPr>
        <b/>
        <vertAlign val="superscript"/>
        <sz val="11"/>
        <color rgb="FFFF0000"/>
        <rFont val="Times New Roman"/>
        <family val="1"/>
      </rPr>
      <t>1</t>
    </r>
  </si>
  <si>
    <r>
      <rPr>
        <b/>
        <sz val="11"/>
        <color theme="1"/>
        <rFont val="Times New Roman"/>
        <family val="1"/>
      </rPr>
      <t>Open Meetings Act
(OMA)
Applicability</t>
    </r>
    <r>
      <rPr>
        <b/>
        <vertAlign val="superscript"/>
        <sz val="11"/>
        <color rgb="FFFF0000"/>
        <rFont val="Times New Roman"/>
        <family val="1"/>
      </rPr>
      <t>2</t>
    </r>
  </si>
  <si>
    <r>
      <t>Career-Technical Cooperative Education District</t>
    </r>
    <r>
      <rPr>
        <b/>
        <vertAlign val="superscript"/>
        <sz val="11"/>
        <color rgb="FFFF0000"/>
        <rFont val="Times New Roman"/>
        <family val="1"/>
      </rPr>
      <t>6</t>
    </r>
  </si>
  <si>
    <t>§  3313.831</t>
  </si>
  <si>
    <t>City Health Districts</t>
  </si>
  <si>
    <t>§  3709.01</t>
  </si>
  <si>
    <t>Community Based Correctional Facility (CBCF)</t>
  </si>
  <si>
    <t>§  2301.51</t>
  </si>
  <si>
    <r>
      <rPr>
        <sz val="11"/>
        <rFont val="Times New Roman"/>
        <family val="1"/>
      </rPr>
      <t>Specific audit procedures are located:
AOS: in TeamMate
IPA:  at</t>
    </r>
    <r>
      <rPr>
        <u/>
        <sz val="11"/>
        <color theme="10"/>
        <rFont val="Times New Roman"/>
        <family val="1"/>
      </rPr>
      <t xml:space="preserve"> http://www.ohioauditor.gov/references/guidance.html </t>
    </r>
  </si>
  <si>
    <t>Consult Legal</t>
  </si>
  <si>
    <t>Computer Association/Consortium</t>
  </si>
  <si>
    <t>§  3301.075/3313.92</t>
  </si>
  <si>
    <t>Consolidated Department of JFS</t>
  </si>
  <si>
    <t>§  329.40</t>
  </si>
  <si>
    <t>Convention and Visitor’s Bureau</t>
  </si>
  <si>
    <t>§  1702</t>
  </si>
  <si>
    <t>Not testing</t>
  </si>
  <si>
    <t>Convention Facility Authority</t>
  </si>
  <si>
    <t>§  351</t>
  </si>
  <si>
    <t>County School Financing District</t>
  </si>
  <si>
    <t>§  3311.50</t>
  </si>
  <si>
    <t>County Transit Board</t>
  </si>
  <si>
    <t>§  306.01</t>
  </si>
  <si>
    <t>Developmental Disabilities Council</t>
  </si>
  <si>
    <t>§  5123</t>
  </si>
  <si>
    <t>Emergency Management Agencies (EMAs)</t>
  </si>
  <si>
    <t>§  5502.27</t>
  </si>
  <si>
    <t>Finance Authority</t>
  </si>
  <si>
    <t>§  4582</t>
  </si>
  <si>
    <r>
      <t xml:space="preserve">Foundation </t>
    </r>
    <r>
      <rPr>
        <b/>
        <vertAlign val="superscript"/>
        <sz val="11"/>
        <color rgb="FFFF0000"/>
        <rFont val="Times New Roman"/>
        <family val="1"/>
      </rPr>
      <t>4</t>
    </r>
  </si>
  <si>
    <t>Government Insurance Pools</t>
  </si>
  <si>
    <t>§  9.833, 2744.08</t>
  </si>
  <si>
    <t>Joint Economic Development District (JEDD)</t>
  </si>
  <si>
    <t>§  715.70-.72</t>
  </si>
  <si>
    <t>Joint Economic Development Zones (JEDZ)</t>
  </si>
  <si>
    <t>§  715.691-.692</t>
  </si>
  <si>
    <t>Juvenile Correctional Facility</t>
  </si>
  <si>
    <t>§  2151</t>
  </si>
  <si>
    <t>Lake Facilities Authority</t>
  </si>
  <si>
    <t>§  353</t>
  </si>
  <si>
    <t>See HB 340</t>
  </si>
  <si>
    <t>Land Reutilization Corporation</t>
  </si>
  <si>
    <t>§  1724</t>
  </si>
  <si>
    <t>Memorial Buildings</t>
  </si>
  <si>
    <t>§  345</t>
  </si>
  <si>
    <t>Multi-County Correctional Facility</t>
  </si>
  <si>
    <t>§  307.93</t>
  </si>
  <si>
    <t>New Community Organizations</t>
  </si>
  <si>
    <t>§  349.03</t>
  </si>
  <si>
    <t>Public Hospitals</t>
  </si>
  <si>
    <t>§  140.01, 339, 513, and 749</t>
  </si>
  <si>
    <t>Regional Arts and Cultural Districts</t>
  </si>
  <si>
    <t>§  3381</t>
  </si>
  <si>
    <t>Regional Library Systems</t>
  </si>
  <si>
    <t>§  3375.90</t>
  </si>
  <si>
    <r>
      <t>Regional Student Education Districts</t>
    </r>
    <r>
      <rPr>
        <sz val="10"/>
        <color theme="1"/>
        <rFont val="Times New Roman"/>
        <family val="1"/>
      </rPr>
      <t xml:space="preserve"> </t>
    </r>
  </si>
  <si>
    <t>§  3313.83</t>
  </si>
  <si>
    <r>
      <t>Regional Transit Authority (RTAs)</t>
    </r>
    <r>
      <rPr>
        <b/>
        <vertAlign val="superscript"/>
        <sz val="11"/>
        <color rgb="FFFF0000"/>
        <rFont val="Times New Roman"/>
        <family val="1"/>
      </rPr>
      <t>5</t>
    </r>
  </si>
  <si>
    <t>§  306.31</t>
  </si>
  <si>
    <t>Regional Transportation Improvement Project (RTIP)</t>
  </si>
  <si>
    <t>§  5595</t>
  </si>
  <si>
    <t>§  145, 742, 3307, 3309, and 5505</t>
  </si>
  <si>
    <t>Sanitary Districts</t>
  </si>
  <si>
    <t>§  6115</t>
  </si>
  <si>
    <t>Special Improvement Districts</t>
  </si>
  <si>
    <t>§  1710</t>
  </si>
  <si>
    <t>Transportation Improvement Districts</t>
  </si>
  <si>
    <t>§  5540</t>
  </si>
  <si>
    <t>University Branch District</t>
  </si>
  <si>
    <t>§  3355</t>
  </si>
  <si>
    <t>Workforce Investment Area Agencies</t>
  </si>
  <si>
    <t>§  6301</t>
  </si>
  <si>
    <r>
      <t xml:space="preserve">[1] The Public Records Act, found in R.C. Chapter 149, requires that all public records be available for inspection and copying by the public and defines public records as “records kept by a public office.”  When determining whether an entity must keep records available to the public, one must identify whether the entity is a "public office" or not. A “public office” is defined in R.C. Chapter 149 to mean: “any state agency, public institution, or other organized body, office, agency, institution, or entity established by the laws of this state for any function of government.”  It is important to note that even when an entity doesn't satisfy this definition of "public office," it still might be subject to the Public Records Act if it is found to be a "functional equivalent" to a "public office."  </t>
    </r>
    <r>
      <rPr>
        <b/>
        <sz val="10"/>
        <rFont val="Times New Roman"/>
        <family val="1"/>
      </rPr>
      <t>ONLY Consult Legal where indicated when one or both fields in GP are blank.</t>
    </r>
  </si>
  <si>
    <r>
      <t xml:space="preserve">[2]  If an organization is considered a "public body," then it is subject to the Open Meetings Act, which requires that meetings of the public body be open to the public. The definition of a "public body," pursuant to the Open Meetings Act, is found in Ohio Rev. Code § 121.22(B)(1), which states:  "[a public body is] [a]ny board, commission, committee, council, or similar decision-making body of a state agency, institution, or authority, and any legislative authority or board, commission, committee, council, agency, authority, or similar decision-making body of any county, township, municipal corporation, school district, or other political subdivision or local public institution . . . [or] [a]ny committee or subcommittee of a body described [in Ohio Rev. Code §. 121.22(B)(1)]."  </t>
    </r>
    <r>
      <rPr>
        <b/>
        <sz val="10"/>
        <rFont val="Times New Roman"/>
        <family val="1"/>
      </rPr>
      <t>ONLY Consult Legal where indicated when one or both fields in GP are blank.</t>
    </r>
  </si>
  <si>
    <t>[3]  Emergency Management Agencies (EMAs) formed under Ohio Rev. Code § 5502.26 should be considered part of the county and does not require separate filing or auditing requirements.</t>
  </si>
  <si>
    <t xml:space="preserve">[6] ORC 5705.01 includes a career-technical cooperative education district within the definition of a "subdivision" and "taxing authority."  In addition, ORC 5705.2114 (enacted by Am. Sub. HB 33 135th GA) authorizes the district to levy a tax in excess of the ten-mill limitation. </t>
  </si>
  <si>
    <r>
      <t>OCS 2B-8</t>
    </r>
    <r>
      <rPr>
        <b/>
        <strike/>
        <sz val="24"/>
        <color theme="1"/>
        <rFont val="Times New Roman"/>
        <family val="1"/>
      </rPr>
      <t xml:space="preserve"> </t>
    </r>
    <r>
      <rPr>
        <b/>
        <sz val="24"/>
        <color theme="1"/>
        <rFont val="Times New Roman"/>
        <family val="1"/>
      </rPr>
      <t xml:space="preserve">Step 7 Applicability Table </t>
    </r>
    <r>
      <rPr>
        <b/>
        <sz val="24"/>
        <color rgb="FFFF0000"/>
        <rFont val="Times New Roman"/>
        <family val="1"/>
      </rPr>
      <t>(November 2025)</t>
    </r>
  </si>
  <si>
    <t>1)  See also Exhibits 5 and 6</t>
  </si>
  <si>
    <t>2) "No Records Authority" indicates OCS 2B-8 Step 7 would not apply to the entity type.</t>
  </si>
  <si>
    <t xml:space="preserve">3) Not applicable to courts or clerk of courts </t>
  </si>
  <si>
    <t>Entity Type</t>
  </si>
  <si>
    <t>Applicable Ohio Rev. Code Provision</t>
  </si>
  <si>
    <t>Agricultural Societies</t>
  </si>
  <si>
    <t>No Records Authority</t>
  </si>
  <si>
    <t>Airports</t>
  </si>
  <si>
    <t>Association Libraries</t>
  </si>
  <si>
    <t>Ohio Rev. Code §  149.38 (County Creation – Ohio Rev. Code §  3375.28)</t>
  </si>
  <si>
    <t>Cemeteries</t>
  </si>
  <si>
    <t>Ohio Rev. Code §  149.39 (Municipal Corporation Creation – Ohio Rev. Code §  759.01)</t>
  </si>
  <si>
    <t>Cities</t>
  </si>
  <si>
    <t>Ohio Rev. Code §  149.39</t>
  </si>
  <si>
    <t>Ohio Rev. Code §  149.412</t>
  </si>
  <si>
    <t>Community Authorities</t>
  </si>
  <si>
    <t>Community Correction Facilities</t>
  </si>
  <si>
    <t>Conservancy Districts</t>
  </si>
  <si>
    <t>Convention Facilities</t>
  </si>
  <si>
    <t>Council of Government (with the exception of Insurance Consortiums)</t>
  </si>
  <si>
    <t>County</t>
  </si>
  <si>
    <t>Ohio Rev. Code §  149.38</t>
  </si>
  <si>
    <t>Countywide Emergency Management/Planning Agency</t>
  </si>
  <si>
    <t>Ohio Rev. Code §  149.38 (County Creation – Ohio Rev. Code §  5502.26)</t>
  </si>
  <si>
    <t>DC &amp; CIC</t>
  </si>
  <si>
    <t xml:space="preserve">Subject to the records commission of the entity for which the DC or CIC acts as an agent. </t>
  </si>
  <si>
    <t>EMS and Ambulance Districts</t>
  </si>
  <si>
    <t>Ohio Rev. Code §  149.42 (Township Creation – Ohio Rev. Code §  505.375)</t>
  </si>
  <si>
    <t>Ohio Rev. Code §  149.41</t>
  </si>
  <si>
    <t>Ohio Rev. Code §  149.38 (County Creation – Ohio Rev. Code §  121.37(B))</t>
  </si>
  <si>
    <t>Ohio Rev. Code §  149.42 (Township Creation – Ohio Rev. Code §  505.71) or Ohio Rev. Code §  149.39 (Municipal Corporation Creation – Ohio Rev. Code §  505.71)</t>
  </si>
  <si>
    <t>Joint Economic Development District (JEDD)/Joint Economic Development Zone (JEDZ)</t>
  </si>
  <si>
    <t>Ohio Rev. Code §  149.39 or Ohio Rev. Code §  149.42 (JEDDs and JEDZs are creations of municipal corporations or townships – Ohio Rev. Code §  715.70); Otherwise No Records Authority</t>
  </si>
  <si>
    <t>Ohio Rev. Code §  149.38 (County Creation – Ohio Rev. Code §  340.01(B))</t>
  </si>
  <si>
    <t>Ohio Rev. Code §  149.38 (County Creation – Ohio Rev. Code §  2152,41(B))</t>
  </si>
  <si>
    <t>Juvenile Correctional Facilities</t>
  </si>
  <si>
    <t>Ohio Rev. Code §  149.38 (County Creation – Ohio Rev. Code §  2152.41)</t>
  </si>
  <si>
    <t>Libraries</t>
  </si>
  <si>
    <t>Ohio Rev. Code §  149.411</t>
  </si>
  <si>
    <t>Multi Correctional Facilities</t>
  </si>
  <si>
    <t>Park/Recreation Districts</t>
  </si>
  <si>
    <t>Police and Fire Districts</t>
  </si>
  <si>
    <t>Police District: Ohio Rev. Code §  149.42 (Township Creation – Ohio Rev. Code §  505.53); Fire District: Ohio Rev. Code §  149.42 (Township Creation – Ohio Rev. Code §  505.37(C))</t>
  </si>
  <si>
    <t>Port Authorities</t>
  </si>
  <si>
    <t>Regional Planning Commissions/Organizations</t>
  </si>
  <si>
    <t>Soil and Water Conservation Districts/Boards</t>
  </si>
  <si>
    <t>Solid Waste Districts</t>
  </si>
  <si>
    <t>Ohio Rev. Code §  149.38 (County Creation – Ohio Rev. Code §  343.01)</t>
  </si>
  <si>
    <t>State Colg./Univ.</t>
  </si>
  <si>
    <t>State Comm. College (3358)</t>
  </si>
  <si>
    <t>STEM/STEAM Schools</t>
  </si>
  <si>
    <t>Townships</t>
  </si>
  <si>
    <t>Ohio Rev. Code §  149.42</t>
  </si>
  <si>
    <t>Traditional Schools</t>
  </si>
  <si>
    <t>Transit Authorities</t>
  </si>
  <si>
    <t>Transportation Improvement District/Transportation Improvement Project</t>
  </si>
  <si>
    <t>Villages</t>
  </si>
  <si>
    <t>Convention and Visitors Bureaus (otherwise known as Visitor &amp; Convention Bureaus)</t>
  </si>
  <si>
    <t>No Records Authority; Not Subject to Ohio Rev. Code §  149</t>
  </si>
  <si>
    <t>Water and Sewer Districts</t>
  </si>
  <si>
    <r>
      <t xml:space="preserve">OPM Legal Matrix </t>
    </r>
    <r>
      <rPr>
        <b/>
        <sz val="24"/>
        <color rgb="FFFF0000"/>
        <rFont val="Times New Roman"/>
        <family val="1"/>
      </rPr>
      <t>(November 2025)</t>
    </r>
  </si>
  <si>
    <t xml:space="preserve">Sect. No. </t>
  </si>
  <si>
    <r>
      <rPr>
        <b/>
        <sz val="11"/>
        <rFont val="Times New Roman"/>
        <family val="1"/>
      </rPr>
      <t>Ag. Soc</t>
    </r>
    <r>
      <rPr>
        <b/>
        <vertAlign val="superscript"/>
        <sz val="11"/>
        <color rgb="FFFF0000"/>
        <rFont val="Times New Roman"/>
        <family val="1"/>
      </rPr>
      <t>12</t>
    </r>
  </si>
  <si>
    <t>Library</t>
  </si>
  <si>
    <t>Met. Housing Auth.</t>
  </si>
  <si>
    <r>
      <rPr>
        <b/>
        <sz val="11"/>
        <rFont val="Times New Roman"/>
        <family val="1"/>
      </rPr>
      <t>STEM/STEAM Schools</t>
    </r>
    <r>
      <rPr>
        <b/>
        <vertAlign val="superscript"/>
        <sz val="11"/>
        <color rgb="FFFF0000"/>
        <rFont val="Times New Roman"/>
        <family val="1"/>
      </rPr>
      <t>8</t>
    </r>
  </si>
  <si>
    <t>O-1</t>
  </si>
  <si>
    <r>
      <rPr>
        <i/>
        <u/>
        <sz val="11"/>
        <color rgb="FF000000"/>
        <rFont val="Times New Roman"/>
        <family val="1"/>
      </rPr>
      <t>Budgetary</t>
    </r>
    <r>
      <rPr>
        <sz val="11"/>
        <color rgb="FF000000"/>
        <rFont val="Times New Roman"/>
        <family val="1"/>
      </rPr>
      <t xml:space="preserve"> - Cert. of revenue (See "</t>
    </r>
    <r>
      <rPr>
        <b/>
        <sz val="11"/>
        <color rgb="FF000000"/>
        <rFont val="Times New Roman"/>
        <family val="1"/>
      </rPr>
      <t>General Budgetary Requirements</t>
    </r>
    <r>
      <rPr>
        <sz val="11"/>
        <color rgb="FF000000"/>
        <rFont val="Times New Roman"/>
        <family val="1"/>
      </rPr>
      <t>" footnotes for the corresponding entities on the OCS- Exhibit 5)</t>
    </r>
  </si>
  <si>
    <t>O-2</t>
  </si>
  <si>
    <r>
      <rPr>
        <i/>
        <u/>
        <sz val="11"/>
        <color rgb="FF000000"/>
        <rFont val="Times New Roman"/>
        <family val="1"/>
      </rPr>
      <t>Budgetary</t>
    </r>
    <r>
      <rPr>
        <sz val="11"/>
        <color rgb="FF000000"/>
        <rFont val="Times New Roman"/>
        <family val="1"/>
      </rPr>
      <t xml:space="preserve"> - Ten Mill limitations</t>
    </r>
  </si>
  <si>
    <t>O-3</t>
  </si>
  <si>
    <r>
      <rPr>
        <i/>
        <u/>
        <sz val="11"/>
        <color rgb="FF000000"/>
        <rFont val="Times New Roman"/>
        <family val="1"/>
      </rPr>
      <t>Deposits and Investments</t>
    </r>
    <r>
      <rPr>
        <sz val="11"/>
        <color rgb="FF000000"/>
        <rFont val="Times New Roman"/>
        <family val="1"/>
      </rPr>
      <t xml:space="preserve"> - Allocating int. among funds for subdivisions other than counties</t>
    </r>
  </si>
  <si>
    <r>
      <rPr>
        <sz val="11"/>
        <rFont val="Wingdings"/>
        <charset val="2"/>
      </rPr>
      <t>ü</t>
    </r>
    <r>
      <rPr>
        <b/>
        <vertAlign val="superscript"/>
        <sz val="11"/>
        <color rgb="FFFF0000"/>
        <rFont val="Times New Roman"/>
        <family val="1"/>
      </rPr>
      <t>9</t>
    </r>
  </si>
  <si>
    <r>
      <rPr>
        <sz val="11"/>
        <color theme="1"/>
        <rFont val="Wingdings"/>
        <charset val="2"/>
      </rPr>
      <t>ü</t>
    </r>
    <r>
      <rPr>
        <b/>
        <vertAlign val="superscript"/>
        <sz val="11"/>
        <color rgb="FFFF0000"/>
        <rFont val="Calibri"/>
        <family val="2"/>
        <scheme val="minor"/>
      </rPr>
      <t>1</t>
    </r>
  </si>
  <si>
    <r>
      <t>ü</t>
    </r>
    <r>
      <rPr>
        <b/>
        <vertAlign val="superscript"/>
        <sz val="11"/>
        <color rgb="FFFF0000"/>
        <rFont val="Calibri"/>
        <family val="2"/>
        <scheme val="minor"/>
      </rPr>
      <t>2</t>
    </r>
  </si>
  <si>
    <r>
      <t>ü</t>
    </r>
    <r>
      <rPr>
        <b/>
        <vertAlign val="superscript"/>
        <sz val="11"/>
        <color rgb="FFFF0000"/>
        <rFont val="Times New Roman"/>
        <family val="1"/>
      </rPr>
      <t>3</t>
    </r>
  </si>
  <si>
    <r>
      <t>ü</t>
    </r>
    <r>
      <rPr>
        <b/>
        <vertAlign val="superscript"/>
        <sz val="11"/>
        <color rgb="FFFF0000"/>
        <rFont val="Times New Roman"/>
        <family val="1"/>
      </rPr>
      <t>4</t>
    </r>
  </si>
  <si>
    <r>
      <t>ü</t>
    </r>
    <r>
      <rPr>
        <b/>
        <vertAlign val="superscript"/>
        <sz val="11"/>
        <color rgb="FFFF0000"/>
        <rFont val="Times New Roman"/>
        <family val="1"/>
      </rPr>
      <t>5</t>
    </r>
  </si>
  <si>
    <r>
      <t>ü</t>
    </r>
    <r>
      <rPr>
        <b/>
        <vertAlign val="superscript"/>
        <sz val="11"/>
        <color rgb="FFFF0000"/>
        <rFont val="Times New Roman"/>
        <family val="1"/>
      </rPr>
      <t>6</t>
    </r>
  </si>
  <si>
    <t>O-4</t>
  </si>
  <si>
    <r>
      <rPr>
        <i/>
        <u/>
        <sz val="11"/>
        <color rgb="FF000000"/>
        <rFont val="Times New Roman"/>
        <family val="1"/>
      </rPr>
      <t>Deposits and Investments</t>
    </r>
    <r>
      <rPr>
        <sz val="11"/>
        <color rgb="FF000000"/>
        <rFont val="Times New Roman"/>
        <family val="1"/>
      </rPr>
      <t xml:space="preserve"> - Allocation of interest among county funds</t>
    </r>
  </si>
  <si>
    <t>O-5</t>
  </si>
  <si>
    <r>
      <rPr>
        <i/>
        <u/>
        <sz val="11"/>
        <color rgb="FF000000"/>
        <rFont val="Times New Roman"/>
        <family val="1"/>
      </rPr>
      <t>Contracts and Expenditures</t>
    </r>
    <r>
      <rPr>
        <sz val="11"/>
        <color rgb="FF000000"/>
        <rFont val="Times New Roman"/>
        <family val="1"/>
      </rPr>
      <t xml:space="preserve"> - County credit and procurement cards</t>
    </r>
  </si>
  <si>
    <t>O-6</t>
  </si>
  <si>
    <r>
      <rPr>
        <i/>
        <u/>
        <sz val="11"/>
        <color rgb="FF000000"/>
        <rFont val="Times New Roman"/>
        <family val="1"/>
      </rPr>
      <t>Contracts and Expenditures</t>
    </r>
    <r>
      <rPr>
        <sz val="11"/>
        <color rgb="FF000000"/>
        <rFont val="Times New Roman"/>
        <family val="1"/>
      </rPr>
      <t xml:space="preserve"> - Reverse Internet auction</t>
    </r>
  </si>
  <si>
    <r>
      <rPr>
        <sz val="11"/>
        <rFont val="Wingdings"/>
        <charset val="2"/>
      </rPr>
      <t>ü</t>
    </r>
    <r>
      <rPr>
        <b/>
        <vertAlign val="superscript"/>
        <sz val="11"/>
        <color rgb="FFFF0000"/>
        <rFont val="Calibri"/>
        <family val="2"/>
        <scheme val="minor"/>
      </rPr>
      <t>10</t>
    </r>
  </si>
  <si>
    <t>O-7</t>
  </si>
  <si>
    <r>
      <rPr>
        <i/>
        <u/>
        <sz val="11"/>
        <color rgb="FF000000"/>
        <rFont val="Times New Roman"/>
        <family val="1"/>
      </rPr>
      <t>Contracts and Expenditures</t>
    </r>
    <r>
      <rPr>
        <sz val="11"/>
        <color rgb="FF000000"/>
        <rFont val="Times New Roman"/>
        <family val="1"/>
      </rPr>
      <t xml:space="preserve"> - Local Government Requirements – use of government credit / purchasing cards</t>
    </r>
  </si>
  <si>
    <t>O-8</t>
  </si>
  <si>
    <r>
      <rPr>
        <i/>
        <u/>
        <sz val="11"/>
        <color rgb="FF000000"/>
        <rFont val="Times New Roman"/>
        <family val="1"/>
      </rPr>
      <t>Debt</t>
    </r>
    <r>
      <rPr>
        <sz val="11"/>
        <color rgb="FF000000"/>
        <rFont val="Times New Roman"/>
        <family val="1"/>
      </rPr>
      <t xml:space="preserve"> - Issuing Municipal Securities</t>
    </r>
    <r>
      <rPr>
        <b/>
        <vertAlign val="superscript"/>
        <sz val="11"/>
        <color rgb="FFFF0000"/>
        <rFont val="Times New Roman"/>
        <family val="1"/>
      </rPr>
      <t>11</t>
    </r>
  </si>
  <si>
    <t>O-9</t>
  </si>
  <si>
    <r>
      <rPr>
        <i/>
        <u/>
        <sz val="11"/>
        <color rgb="FF000000"/>
        <rFont val="Times New Roman"/>
        <family val="1"/>
      </rPr>
      <t>Accounting and Reporting</t>
    </r>
    <r>
      <rPr>
        <sz val="11"/>
        <color rgb="FF000000"/>
        <rFont val="Times New Roman"/>
        <family val="1"/>
      </rPr>
      <t xml:space="preserve"> - Books to be kept by clerk of the court of common pleas</t>
    </r>
  </si>
  <si>
    <t>O-10</t>
  </si>
  <si>
    <r>
      <rPr>
        <i/>
        <u/>
        <sz val="11"/>
        <color rgb="FF000000"/>
        <rFont val="Times New Roman"/>
        <family val="1"/>
      </rPr>
      <t>Accounting and Reporting</t>
    </r>
    <r>
      <rPr>
        <sz val="11"/>
        <color rgb="FF000000"/>
        <rFont val="Times New Roman"/>
        <family val="1"/>
      </rPr>
      <t xml:space="preserve"> - Records to be kept by the probate courts</t>
    </r>
  </si>
  <si>
    <t>O-11</t>
  </si>
  <si>
    <r>
      <rPr>
        <i/>
        <u/>
        <sz val="11"/>
        <color rgb="FF000000"/>
        <rFont val="Times New Roman"/>
        <family val="1"/>
      </rPr>
      <t>Accounting and Reporting</t>
    </r>
    <r>
      <rPr>
        <sz val="11"/>
        <color rgb="FF000000"/>
        <rFont val="Times New Roman"/>
        <family val="1"/>
      </rPr>
      <t xml:space="preserve"> - Fines and penalties to be paid to law library resources funds</t>
    </r>
  </si>
  <si>
    <t>O-12</t>
  </si>
  <si>
    <r>
      <rPr>
        <i/>
        <u/>
        <sz val="11"/>
        <color rgb="FF000000"/>
        <rFont val="Times New Roman"/>
        <family val="1"/>
      </rPr>
      <t>Other Laws and Regulations</t>
    </r>
    <r>
      <rPr>
        <sz val="11"/>
        <color rgb="FF000000"/>
        <rFont val="Times New Roman"/>
        <family val="1"/>
      </rPr>
      <t xml:space="preserve"> - Allocating Audit Costs</t>
    </r>
  </si>
  <si>
    <t>O-13</t>
  </si>
  <si>
    <t>4E-1</t>
  </si>
  <si>
    <r>
      <t>ü</t>
    </r>
    <r>
      <rPr>
        <b/>
        <vertAlign val="superscript"/>
        <sz val="11"/>
        <color rgb="FFFF0000"/>
        <rFont val="Times New Roman"/>
        <family val="1"/>
      </rPr>
      <t>7</t>
    </r>
  </si>
  <si>
    <t>4E-2</t>
  </si>
  <si>
    <t>4E-3</t>
  </si>
  <si>
    <t>4E-4</t>
  </si>
  <si>
    <t>Community School Audit Fee Bond</t>
  </si>
  <si>
    <t>Total</t>
  </si>
  <si>
    <t xml:space="preserve">[1]  While not subject to Ohio Rev. Code Chapter 135, Ohio Rev. Code § 167.04 requires a council of government’s bylaws to address the appointment of a fiscal officer, who is responsible for receiving, depositing, investing, and disbursing funds. </t>
  </si>
  <si>
    <t>[2] If a park district appoints a treasurer, Ohio Rev. Code § 135.21 applies.  If a park district does not appoint a treasurer, § 135.351 applies.  Ohio Rev. Code § 135.351 requires park districts to credit interest as provided in § 1545.22.</t>
  </si>
  <si>
    <t>[3] For regional water and sewer districts, Ohio Rev. Code § 6119.16 addresses investing funds and crediting interest.</t>
  </si>
  <si>
    <t>[4] Ohio Rev. Code § 3354.10(A) prescribes depository and security requirements for community colleges.</t>
  </si>
  <si>
    <t xml:space="preserve">[5] Ohio Rev. Code § 3326.21 provides that the governing body of a STEM school and the treasurer must comply with § 3313.51 in the same manner as a school district board of education and district treasurer. Ohio Rev. Code § 3313.51 indicates that all money received by a treasurer of a school district has to be placed in a depository as provided by sections 135.01 to 135.21 of the Revised Code. </t>
  </si>
  <si>
    <t>[6] Ohio Rev. Code § 3357.10 prescribes depository and security requirements for technical colleges.</t>
  </si>
  <si>
    <t>[7] The five-year projection requirement [Ohio Rev. Code § 5705.391] is applicable to STEM schools per Ohio Rev. Code § 3326.11.</t>
  </si>
  <si>
    <t>[8]  "STEAM" is an abbreviation for "science, technology, engineering, arts, and mathematics" and is considered a type of STEM school.  References to STEM schools includes STEAM schools unless otherwise noted. [Ohio Rev. Code § 3326.01]</t>
  </si>
  <si>
    <t>[9]  Ohio Rev. Code § 3354.10 prescribes depository and security requirements for community colleges.</t>
  </si>
  <si>
    <t>[10]  If a CIC has an agency relationship with a political subdivision pursuant to Ohio Rev. Code § 1724.10, then OPM Sections O-6 and O-8 apply to that entity.</t>
  </si>
  <si>
    <t>[11] The term Municipal Security refers to any local government security, not just those municipalities issue, pursuant to 15 U.S.C. § 78c (a)(29).</t>
  </si>
  <si>
    <t>[12]  Auditors use Chapter 1 Appendix A in conjunction with this Exhibit when determining applicability of certain compliance requirements to Agricultural Societies.</t>
  </si>
  <si>
    <t>[13] Applicable only to those entities that have law enforcement agencies with peace officers or troopers subject to ORC § 109.803 training requirement.</t>
  </si>
  <si>
    <r>
      <rPr>
        <i/>
        <u/>
        <sz val="11"/>
        <color rgb="FF000000"/>
        <rFont val="Times New Roman"/>
        <family val="1"/>
      </rPr>
      <t>Contracts and Expenditures</t>
    </r>
    <r>
      <rPr>
        <sz val="11"/>
        <color rgb="FF000000"/>
        <rFont val="Times New Roman"/>
        <family val="1"/>
      </rPr>
      <t xml:space="preserve"> - ORC 9.17, </t>
    </r>
    <r>
      <rPr>
        <u val="double"/>
        <sz val="11"/>
        <color rgb="FF000000"/>
        <rFont val="Times New Roman"/>
        <family val="1"/>
      </rPr>
      <t>9.24</t>
    </r>
    <r>
      <rPr>
        <sz val="11"/>
        <color rgb="FF000000"/>
        <rFont val="Times New Roman"/>
        <family val="1"/>
      </rPr>
      <t xml:space="preserve">, 9.48, 125.04, 153.65-.71, 505.08, 505.101, 505.267, 505.37, 505.46, 511.12, 511.13, 515.01, 515.07, 521.05, 2921.42, 5549.21, and 5575.01 - Township’s expenditures and competitive bidding. </t>
    </r>
  </si>
  <si>
    <r>
      <rPr>
        <i/>
        <u/>
        <sz val="11"/>
        <color rgb="FF000000"/>
        <rFont val="Times New Roman"/>
        <family val="1"/>
      </rPr>
      <t>Contracts and Expenditures</t>
    </r>
    <r>
      <rPr>
        <sz val="11"/>
        <color rgb="FF000000"/>
        <rFont val="Times New Roman"/>
        <family val="1"/>
      </rPr>
      <t xml:space="preserve"> - ORC 9.17, </t>
    </r>
    <r>
      <rPr>
        <u val="double"/>
        <sz val="11"/>
        <color rgb="FF000000"/>
        <rFont val="Times New Roman"/>
        <family val="1"/>
      </rPr>
      <t>9.24</t>
    </r>
    <r>
      <rPr>
        <sz val="11"/>
        <color rgb="FF000000"/>
        <rFont val="Times New Roman"/>
        <family val="1"/>
      </rPr>
      <t>, 9.48, 125.04, 153.65-.71, 723.52, 731.02, 731.12, 731.14, 731.141, 735.05 and 2921.42 - Municipal contracts  </t>
    </r>
  </si>
  <si>
    <r>
      <rPr>
        <sz val="10"/>
        <rFont val="Times New Roman"/>
        <family val="1"/>
      </rPr>
      <t xml:space="preserve">[2] - If these entities levy taxes, the checkmarks noted above apply.  However, often they do not levy taxes.  When they do not levy taxes, </t>
    </r>
    <r>
      <rPr>
        <u val="double"/>
        <sz val="10"/>
        <rFont val="Times New Roman"/>
        <family val="1"/>
      </rPr>
      <t>the checkmark noted above applies</t>
    </r>
    <r>
      <rPr>
        <u/>
        <sz val="10"/>
        <rFont val="Times New Roman"/>
        <family val="1"/>
      </rPr>
      <t xml:space="preserve"> </t>
    </r>
    <r>
      <rPr>
        <sz val="10"/>
        <rFont val="Times New Roman"/>
        <family val="1"/>
      </rPr>
      <t xml:space="preserve">as Ohio Rev. Code §5705.28 (B)(2) requires a comparable, but somewhat streamlined budget process.  Ohio Rev. Code §5705.28(B)(2) requires entities to follow §§ 5705.36, .38, .40, .41, .43, .44, and .45.  However, documents prepared in accordance with these sections need not be filed with the county auditor or county budget commission. Finally, while Ohio Rev. Code § 5705.39 does not apply, § 5705.28(B)(2)(c) prohibits appropriations from exceeding estimated revenue (i.e. receipts + beginning unencumbered cash). For conservancy districts, auditors should additionally review the requirements of Ohio Rev. Code §6101.44 and tailor their compliance testing procedures accordingly, if necessary. For conservancy districts </t>
    </r>
    <r>
      <rPr>
        <strike/>
        <sz val="10"/>
        <rFont val="Times New Roman"/>
        <family val="1"/>
      </rPr>
      <t>that levy taxes</t>
    </r>
    <r>
      <rPr>
        <sz val="10"/>
        <rFont val="Times New Roman"/>
        <family val="1"/>
      </rPr>
      <t xml:space="preserve">, we should cite to the budgetary requirements contained in Ohio Rev. Code § 6101.44 where they are similar to requirements contained in Ohio Rev. Code Chapter 5705. The more specific requirements contained in Ohio Rev. Code Chapter 6101 trump those contained in Chapter 5705. Auditors should apply the provisions of Ohio Rev. Code Chapter 5705 when Chapter 6101 does not address budgetary restrictions applicable to conservancy districts.     </t>
    </r>
    <r>
      <rPr>
        <sz val="11"/>
        <rFont val="Calibri"/>
        <family val="2"/>
        <scheme val="minor"/>
      </rPr>
      <t xml:space="preserve">          </t>
    </r>
  </si>
  <si>
    <r>
      <t xml:space="preserve">[16] - If these entities levy taxes, the checkmarks apply.  However, often they do not levy taxes.  When they do not levy taxes, </t>
    </r>
    <r>
      <rPr>
        <u val="double"/>
        <sz val="10"/>
        <color theme="1"/>
        <rFont val="Times New Roman"/>
        <family val="1"/>
      </rPr>
      <t>the checkmark noted above applies as</t>
    </r>
    <r>
      <rPr>
        <sz val="10"/>
        <color theme="1"/>
        <rFont val="Times New Roman"/>
        <family val="1"/>
      </rPr>
      <t xml:space="preserve"> Ohio Rev. Code §5705.28 (B)(2) requires a comparable, but somewhat streamlined budget process.  Ohio Rev. Code §5705.28(B)(2) requires entities to follow §§ 5705.36, .38, .40, .41, .43, .44, and .45. However, documents prepared in accordance with these sections need not be filed with the county auditor or county budget commission.  Also, while Ohio Rev. Code § 5705.39 does not apply, § 5705.28(B)(2)(c) prohibits appropriations from exceeding estimated revenue (i.e. receipts + beginning unencumbered cash).  Ohio Rev. Code § 4582.13 requires re-appropriation of surplus funds for Port Authorities.</t>
    </r>
  </si>
  <si>
    <r>
      <t>[4] - Ohio Rev. Code Chapter 5705 does not apply.  However, § 121.37(B)</t>
    </r>
    <r>
      <rPr>
        <strike/>
        <sz val="10"/>
        <color theme="1"/>
        <rFont val="Times New Roman"/>
        <family val="1"/>
      </rPr>
      <t>(5)</t>
    </r>
    <r>
      <rPr>
        <sz val="10"/>
        <color theme="1"/>
        <rFont val="Times New Roman"/>
        <family val="1"/>
      </rPr>
      <t>(7)(a) requires the council to file an annual budget with its administrative agent.</t>
    </r>
  </si>
  <si>
    <r>
      <t>[63] Agreements and contracts a council’s administrative agent enters into for the purchase of services for families and children are exempt from the competitive bidding requirements of § 307.86, if the FCFC council approved them.  See § 121.37(B)</t>
    </r>
    <r>
      <rPr>
        <strike/>
        <sz val="10"/>
        <color rgb="FF000000"/>
        <rFont val="Times New Roman"/>
        <family val="1"/>
      </rPr>
      <t>(5)</t>
    </r>
    <r>
      <rPr>
        <sz val="10"/>
        <color rgb="FF000000"/>
        <rFont val="Times New Roman"/>
        <family val="1"/>
      </rPr>
      <t>(7)(a) for further details.</t>
    </r>
  </si>
  <si>
    <r>
      <rPr>
        <i/>
        <u/>
        <sz val="11"/>
        <color theme="1"/>
        <rFont val="Times New Roman"/>
        <family val="1"/>
      </rPr>
      <t>Deposits and Investments</t>
    </r>
    <r>
      <rPr>
        <sz val="11"/>
        <color theme="1"/>
        <rFont val="Times New Roman"/>
        <family val="1"/>
      </rPr>
      <t xml:space="preserve"> - ORC 135.13, 135.14, </t>
    </r>
    <r>
      <rPr>
        <strike/>
        <sz val="11"/>
        <color theme="1"/>
        <rFont val="Times New Roman"/>
        <family val="1"/>
      </rPr>
      <t>135.144</t>
    </r>
    <r>
      <rPr>
        <sz val="11"/>
        <color theme="1"/>
        <rFont val="Times New Roman"/>
        <family val="1"/>
      </rPr>
      <t>, 135.145 and 133.03:  Eligible investments for interim monies; ORC 135.13: Inactive deposits and maturities</t>
    </r>
  </si>
  <si>
    <r>
      <rPr>
        <i/>
        <u/>
        <sz val="11"/>
        <color rgb="FF000000"/>
        <rFont val="Times New Roman"/>
        <family val="1"/>
      </rPr>
      <t>General</t>
    </r>
    <r>
      <rPr>
        <sz val="11"/>
        <color rgb="FF000000"/>
        <rFont val="Times New Roman"/>
        <family val="1"/>
      </rPr>
      <t xml:space="preserve"> - ORC 9.38:  Deposits of public money</t>
    </r>
  </si>
  <si>
    <r>
      <rPr>
        <i/>
        <u/>
        <sz val="11"/>
        <color rgb="FF000000"/>
        <rFont val="Times New Roman"/>
        <family val="1"/>
      </rPr>
      <t>General</t>
    </r>
    <r>
      <rPr>
        <i/>
        <sz val="11"/>
        <color rgb="FF000000"/>
        <rFont val="Times New Roman"/>
        <family val="1"/>
      </rPr>
      <t xml:space="preserve"> </t>
    </r>
    <r>
      <rPr>
        <sz val="11"/>
        <color rgb="FF000000"/>
        <rFont val="Times New Roman"/>
        <family val="1"/>
      </rPr>
      <t>- Various ORC Sections: Appointments, compensation, contracts, etc.</t>
    </r>
  </si>
  <si>
    <r>
      <rPr>
        <i/>
        <u/>
        <sz val="11"/>
        <color theme="1"/>
        <rFont val="Times New Roman"/>
        <family val="1"/>
      </rPr>
      <t>General</t>
    </r>
    <r>
      <rPr>
        <sz val="11"/>
        <color theme="1"/>
        <rFont val="Times New Roman"/>
        <family val="1"/>
      </rPr>
      <t xml:space="preserve"> - Various ORC Sections: Prohibited Political Activity</t>
    </r>
    <r>
      <rPr>
        <b/>
        <vertAlign val="superscript"/>
        <sz val="11"/>
        <color rgb="FFFF0000"/>
        <rFont val="Times New Roman"/>
        <family val="1"/>
      </rPr>
      <t>14</t>
    </r>
  </si>
  <si>
    <r>
      <rPr>
        <i/>
        <u/>
        <sz val="11"/>
        <color rgb="FF000000"/>
        <rFont val="Times New Roman"/>
        <family val="1"/>
      </rPr>
      <t>General</t>
    </r>
    <r>
      <rPr>
        <sz val="11"/>
        <color rgb="FF000000"/>
        <rFont val="Times New Roman"/>
        <family val="1"/>
      </rPr>
      <t xml:space="preserve"> - Various ORC Sections: Bonding Requirements (See further info in Exhibit 2 of OCS Implementation Guide)</t>
    </r>
  </si>
  <si>
    <r>
      <rPr>
        <i/>
        <u/>
        <sz val="11"/>
        <color rgb="FF000000"/>
        <rFont val="Times New Roman"/>
        <family val="1"/>
      </rPr>
      <t>Commissaries</t>
    </r>
    <r>
      <rPr>
        <sz val="11"/>
        <color rgb="FF000000"/>
        <rFont val="Times New Roman"/>
        <family val="1"/>
      </rPr>
      <t xml:space="preserve"> - ORC 307.93(F), 341.25, 753.22, and 2301.58:  Establishment and accounting treatment of commissaries</t>
    </r>
  </si>
  <si>
    <r>
      <rPr>
        <i/>
        <u/>
        <sz val="11"/>
        <color rgb="FF000000"/>
        <rFont val="Times New Roman"/>
        <family val="1"/>
      </rPr>
      <t>Courts</t>
    </r>
    <r>
      <rPr>
        <sz val="11"/>
        <color rgb="FF000000"/>
        <rFont val="Times New Roman"/>
        <family val="1"/>
      </rPr>
      <t xml:space="preserve"> - ORC 2335.34 - .35:  Courts - Unclaimed costs and fees</t>
    </r>
  </si>
  <si>
    <r>
      <rPr>
        <i/>
        <u/>
        <sz val="11"/>
        <color rgb="FF000000"/>
        <rFont val="Times New Roman"/>
        <family val="1"/>
      </rPr>
      <t>Courts</t>
    </r>
    <r>
      <rPr>
        <i/>
        <sz val="11"/>
        <color rgb="FF000000"/>
        <rFont val="Times New Roman"/>
        <family val="1"/>
      </rPr>
      <t xml:space="preserve"> - </t>
    </r>
    <r>
      <rPr>
        <sz val="11"/>
        <color rgb="FF000000"/>
        <rFont val="Times New Roman"/>
        <family val="1"/>
      </rPr>
      <t>ORC 1907.20:  Records required of county courts</t>
    </r>
  </si>
  <si>
    <r>
      <rPr>
        <i/>
        <u/>
        <sz val="11"/>
        <color rgb="FF000000"/>
        <rFont val="Times New Roman"/>
        <family val="1"/>
      </rPr>
      <t>Courts</t>
    </r>
    <r>
      <rPr>
        <i/>
        <sz val="11"/>
        <color rgb="FF000000"/>
        <rFont val="Times New Roman"/>
        <family val="1"/>
      </rPr>
      <t xml:space="preserve"> - </t>
    </r>
    <r>
      <rPr>
        <sz val="11"/>
        <color rgb="FF000000"/>
        <rFont val="Times New Roman"/>
        <family val="1"/>
      </rPr>
      <t>ORC 1901.31:  Municipal court records</t>
    </r>
  </si>
  <si>
    <r>
      <rPr>
        <i/>
        <u/>
        <sz val="11"/>
        <color rgb="FF000000"/>
        <rFont val="Times New Roman"/>
        <family val="1"/>
      </rPr>
      <t>Courts</t>
    </r>
    <r>
      <rPr>
        <sz val="11"/>
        <color rgb="FF000000"/>
        <rFont val="Times New Roman"/>
        <family val="1"/>
      </rPr>
      <t xml:space="preserve"> - ORC 1905.21 and 733.40:  Records required and disposition of receipts for mayor’s court</t>
    </r>
  </si>
  <si>
    <r>
      <rPr>
        <i/>
        <u/>
        <sz val="11"/>
        <color rgb="FF000000"/>
        <rFont val="Times New Roman"/>
        <family val="1"/>
      </rPr>
      <t>Courts</t>
    </r>
    <r>
      <rPr>
        <sz val="11"/>
        <color rgb="FF000000"/>
        <rFont val="Times New Roman"/>
        <family val="1"/>
      </rPr>
      <t xml:space="preserve"> - Various ORC Sections:  Collection, custody and disbursement of fees, fines</t>
    </r>
  </si>
  <si>
    <r>
      <rPr>
        <i/>
        <u/>
        <sz val="11"/>
        <color rgb="FF000000"/>
        <rFont val="Times New Roman"/>
        <family val="1"/>
      </rPr>
      <t>Courts</t>
    </r>
    <r>
      <rPr>
        <sz val="11"/>
        <color rgb="FF000000"/>
        <rFont val="Times New Roman"/>
        <family val="1"/>
      </rPr>
      <t xml:space="preserve"> - ORC 2743.70 and 2949.091: Additional court costs</t>
    </r>
  </si>
  <si>
    <r>
      <t xml:space="preserve">[4]  </t>
    </r>
    <r>
      <rPr>
        <strike/>
        <sz val="10"/>
        <rFont val="Times New Roman"/>
        <family val="1"/>
      </rPr>
      <t>NEW AS OF 4/2021:</t>
    </r>
    <r>
      <rPr>
        <sz val="10"/>
        <rFont val="Times New Roman"/>
        <family val="1"/>
      </rPr>
      <t xml:space="preserve"> Section 2B-8</t>
    </r>
    <r>
      <rPr>
        <strike/>
        <sz val="10"/>
        <rFont val="Times New Roman"/>
        <family val="1"/>
      </rPr>
      <t xml:space="preserve"> </t>
    </r>
    <r>
      <rPr>
        <sz val="10"/>
        <rFont val="Times New Roman"/>
        <family val="1"/>
      </rPr>
      <t xml:space="preserve">and 2B-8A should </t>
    </r>
    <r>
      <rPr>
        <strike/>
        <sz val="10"/>
        <rFont val="Times New Roman"/>
        <family val="1"/>
      </rPr>
      <t>no longer</t>
    </r>
    <r>
      <rPr>
        <sz val="10"/>
        <rFont val="Times New Roman"/>
        <family val="1"/>
      </rPr>
      <t xml:space="preserve"> </t>
    </r>
    <r>
      <rPr>
        <u val="double"/>
        <sz val="10"/>
        <rFont val="Times New Roman"/>
        <family val="1"/>
      </rPr>
      <t xml:space="preserve">not </t>
    </r>
    <r>
      <rPr>
        <sz val="10"/>
        <rFont val="Times New Roman"/>
        <family val="1"/>
      </rPr>
      <t>be tested for University Foundations.</t>
    </r>
  </si>
  <si>
    <r>
      <t>[68] Ohio Rev. Code §  1545.09 Park district: contracting procedures required in bylaws. Ohio Rev. Code §  1545.07 requires contracting in the procurement for goods with a cost in excess of the amount specified in Ohio Rev. Code §  9.17.</t>
    </r>
    <r>
      <rPr>
        <u val="double"/>
        <sz val="10"/>
        <color theme="1"/>
        <rFont val="Times New Roman"/>
        <family val="1"/>
      </rPr>
      <t xml:space="preserve"> In addition, Ohio Rev. Code § 9.24 regarding unresolved findings for recovery and contracts does applies to Park Districts that qualify under Ohio Rev. Code § 9.24(H)(2). </t>
    </r>
  </si>
  <si>
    <r>
      <t xml:space="preserve">[7] The requirement in ORC 121.22(C) that a member of a public body be present in person at an open meeting in order to be part of a quorum or to vote does not apply to a board of directors of a joint economic development zone created under ORC 715.691, </t>
    </r>
    <r>
      <rPr>
        <strike/>
        <sz val="10"/>
        <rFont val="Times New Roman"/>
        <family val="1"/>
      </rPr>
      <t>or</t>
    </r>
    <r>
      <rPr>
        <sz val="10"/>
        <rFont val="Times New Roman"/>
        <family val="1"/>
      </rPr>
      <t xml:space="preserve"> a joint economic development review council created under ORC 715.692</t>
    </r>
    <r>
      <rPr>
        <u val="double"/>
        <sz val="10"/>
        <rFont val="Times New Roman"/>
        <family val="1"/>
      </rPr>
      <t>, or a board of directors of a joint economic development district created under section 715.72 of the Revised Code,</t>
    </r>
    <r>
      <rPr>
        <sz val="10"/>
        <rFont val="Times New Roman"/>
        <family val="1"/>
      </rPr>
      <t xml:space="preserve"> if the board or council holds the meeting by interactive video or by teleconference in accordance with the requirements of ORC 715.693.</t>
    </r>
  </si>
  <si>
    <t>[9] Employees of state retirement systems are not state employees for purposes of Ohio Rev. Code § 117.103 and should not be tested for compliance with fraud training requirements.</t>
  </si>
  <si>
    <r>
      <t>Retirement Systems</t>
    </r>
    <r>
      <rPr>
        <b/>
        <u val="double"/>
        <vertAlign val="superscript"/>
        <sz val="11"/>
        <color rgb="FFFF0000"/>
        <rFont val="Times New Roman"/>
        <family val="1"/>
      </rPr>
      <t>8</t>
    </r>
    <r>
      <rPr>
        <b/>
        <u val="double"/>
        <sz val="11"/>
        <color rgb="FFFF0000"/>
        <rFont val="Times New Roman"/>
        <family val="1"/>
      </rPr>
      <t xml:space="preserve"> </t>
    </r>
    <r>
      <rPr>
        <b/>
        <vertAlign val="superscript"/>
        <sz val="11"/>
        <color rgb="FFFF0000"/>
        <rFont val="Times New Roman"/>
        <family val="1"/>
      </rPr>
      <t xml:space="preserve"> </t>
    </r>
    <r>
      <rPr>
        <b/>
        <u val="double"/>
        <vertAlign val="superscript"/>
        <sz val="10"/>
        <color rgb="FFFF0000"/>
        <rFont val="Times New Roman"/>
        <family val="1"/>
      </rPr>
      <t>9</t>
    </r>
  </si>
  <si>
    <r>
      <rPr>
        <i/>
        <u/>
        <sz val="11"/>
        <color rgb="FF000000"/>
        <rFont val="Times New Roman"/>
        <family val="1"/>
      </rPr>
      <t>Contracts and Expenditures</t>
    </r>
    <r>
      <rPr>
        <sz val="11"/>
        <color rgb="FF000000"/>
        <rFont val="Times New Roman"/>
        <family val="1"/>
      </rPr>
      <t xml:space="preserve"> - ORC 3313.33:  Board of Education conveyances and contracts</t>
    </r>
  </si>
  <si>
    <r>
      <rPr>
        <i/>
        <u/>
        <sz val="11"/>
        <color rgb="FF000000"/>
        <rFont val="Times New Roman"/>
        <family val="1"/>
      </rPr>
      <t>Debt</t>
    </r>
    <r>
      <rPr>
        <sz val="11"/>
        <color rgb="FF000000"/>
        <rFont val="Times New Roman"/>
        <family val="1"/>
      </rPr>
      <t xml:space="preserve"> - ORC 3314.03, 3314.08 and 2015 Ohio Op. Att'y Gen. No. 2015-007:  Community School Debt</t>
    </r>
  </si>
  <si>
    <r>
      <rPr>
        <i/>
        <u/>
        <sz val="11"/>
        <color rgb="FF000000"/>
        <rFont val="Times New Roman"/>
        <family val="1"/>
      </rPr>
      <t>Other Laws and Regulations</t>
    </r>
    <r>
      <rPr>
        <sz val="11"/>
        <color rgb="FF000000"/>
        <rFont val="Times New Roman"/>
        <family val="1"/>
      </rPr>
      <t xml:space="preserve"> - ORC 3301.079, 3302.41, 3302.42, 3313.48, 3313.482, 3313.668, 3317.03, 3317.031, and 3317.034; OAC 3301-35-01, 3301-35-03, 3301-35-16, and 3301-69-02:  School District Funding</t>
    </r>
  </si>
  <si>
    <r>
      <rPr>
        <i/>
        <u/>
        <sz val="11"/>
        <color rgb="FF000000"/>
        <rFont val="Times New Roman"/>
        <family val="1"/>
      </rPr>
      <t>Contracts and Expenditures</t>
    </r>
    <r>
      <rPr>
        <sz val="11"/>
        <color rgb="FF000000"/>
        <rFont val="Times New Roman"/>
        <family val="1"/>
      </rPr>
      <t xml:space="preserve"> - ORC 3314.24(A), 3314.02:  Internet or Computer-based community school space</t>
    </r>
  </si>
  <si>
    <r>
      <rPr>
        <i/>
        <u/>
        <sz val="11"/>
        <color rgb="FF000000"/>
        <rFont val="Times New Roman"/>
        <family val="1"/>
      </rPr>
      <t>Accounting and Reporting</t>
    </r>
    <r>
      <rPr>
        <sz val="11"/>
        <color rgb="FF000000"/>
        <rFont val="Times New Roman"/>
        <family val="1"/>
      </rPr>
      <t xml:space="preserve"> - ORC 3314.024 and 3314.02(A)(8):  Accounting for management company expenses</t>
    </r>
  </si>
  <si>
    <r>
      <rPr>
        <i/>
        <u/>
        <sz val="11"/>
        <color rgb="FF000000"/>
        <rFont val="Times New Roman"/>
        <family val="1"/>
      </rPr>
      <t>Deposits and Investments</t>
    </r>
    <r>
      <rPr>
        <sz val="11"/>
        <color rgb="FF000000"/>
        <rFont val="Times New Roman"/>
        <family val="1"/>
      </rPr>
      <t xml:space="preserve"> - ORC 3314.04:  Community School contractually imposed deposit and investment requirements</t>
    </r>
  </si>
  <si>
    <r>
      <rPr>
        <i/>
        <u/>
        <sz val="11"/>
        <color rgb="FF000000"/>
        <rFont val="Times New Roman"/>
        <family val="1"/>
      </rPr>
      <t>Other Laws and Regulations</t>
    </r>
    <r>
      <rPr>
        <sz val="11"/>
        <color rgb="FF000000"/>
        <rFont val="Times New Roman"/>
        <family val="1"/>
      </rPr>
      <t xml:space="preserve"> - ORC 3314.011, 3314.016, 3314.019, 3314.02, 3314.023, 3314.03, 3314.036, 3314.19, and 3314.46; OAC 3301-102-02:  Sponsor monitoring of community schools</t>
    </r>
  </si>
  <si>
    <r>
      <rPr>
        <i/>
        <u/>
        <sz val="11"/>
        <color rgb="FF000000"/>
        <rFont val="Times New Roman"/>
        <family val="1"/>
      </rPr>
      <t>Other Laws and Regulations</t>
    </r>
    <r>
      <rPr>
        <sz val="11"/>
        <color rgb="FF000000"/>
        <rFont val="Times New Roman"/>
        <family val="1"/>
      </rPr>
      <t xml:space="preserve"> - ORC 3314.032, 3314.0210:  Operator relationship with community schools</t>
    </r>
  </si>
  <si>
    <r>
      <rPr>
        <i/>
        <u/>
        <sz val="11"/>
        <color rgb="FF000000"/>
        <rFont val="Times New Roman"/>
        <family val="1"/>
      </rPr>
      <t>Other Laws and Regulations</t>
    </r>
    <r>
      <rPr>
        <sz val="11"/>
        <color rgb="FF000000"/>
        <rFont val="Times New Roman"/>
        <family val="1"/>
      </rPr>
      <t xml:space="preserve"> - ORC 117.53, 3313.666(A)-(C), and 3314.03(A)(11)(d):  Anti-Bullying Provisions</t>
    </r>
  </si>
  <si>
    <r>
      <rPr>
        <i/>
        <u/>
        <sz val="11"/>
        <color rgb="FF000000"/>
        <rFont val="Times New Roman"/>
        <family val="1"/>
      </rPr>
      <t>Other Laws and Regulations</t>
    </r>
    <r>
      <rPr>
        <i/>
        <sz val="11"/>
        <color rgb="FF000000"/>
        <rFont val="Times New Roman"/>
        <family val="1"/>
      </rPr>
      <t xml:space="preserve"> </t>
    </r>
    <r>
      <rPr>
        <sz val="11"/>
        <color rgb="FF000000"/>
        <rFont val="Times New Roman"/>
        <family val="1"/>
      </rPr>
      <t>- ORC 3301.0710, 3301.0712, 3314.017, 3314.034, 3314.38 and OAC 3301-102-10:  Dropout Prevention and Recovery School Eligibility Requirements</t>
    </r>
  </si>
  <si>
    <r>
      <rPr>
        <i/>
        <u/>
        <sz val="11"/>
        <color theme="1"/>
        <rFont val="Times New Roman"/>
        <family val="1"/>
      </rPr>
      <t>Other Laws and Regulations</t>
    </r>
    <r>
      <rPr>
        <sz val="11"/>
        <color theme="1"/>
        <rFont val="Times New Roman"/>
        <family val="1"/>
      </rPr>
      <t xml:space="preserve"> - ORC 3365.04 – College Credit Plus Program (CCP) </t>
    </r>
  </si>
  <si>
    <r>
      <rPr>
        <i/>
        <u/>
        <sz val="11"/>
        <color rgb="FF000000"/>
        <rFont val="Times New Roman"/>
        <family val="1"/>
      </rPr>
      <t>Budgetary</t>
    </r>
    <r>
      <rPr>
        <sz val="11"/>
        <color rgb="FF000000"/>
        <rFont val="Times New Roman"/>
        <family val="1"/>
      </rPr>
      <t xml:space="preserve"> - Capital and maintenance reserve accounts</t>
    </r>
  </si>
  <si>
    <r>
      <rPr>
        <i/>
        <u/>
        <sz val="11"/>
        <color rgb="FF000000"/>
        <rFont val="Times New Roman"/>
        <family val="1"/>
      </rPr>
      <t>Budgetary</t>
    </r>
    <r>
      <rPr>
        <sz val="11"/>
        <color rgb="FF000000"/>
        <rFont val="Times New Roman"/>
        <family val="1"/>
      </rPr>
      <t xml:space="preserve"> - Community school budget requirements</t>
    </r>
  </si>
  <si>
    <r>
      <rPr>
        <i/>
        <u/>
        <sz val="11"/>
        <color rgb="FF000000"/>
        <rFont val="Times New Roman"/>
        <family val="1"/>
      </rPr>
      <t>Budgetary</t>
    </r>
    <r>
      <rPr>
        <sz val="11"/>
        <color rgb="FF000000"/>
        <rFont val="Times New Roman"/>
        <family val="1"/>
      </rPr>
      <t xml:space="preserve"> - ORC 5705.412; OAC 3301-92-05: Restriction upon school district expenditures and certifying adequate revenues</t>
    </r>
  </si>
  <si>
    <r>
      <t xml:space="preserve">[5]  Regarding ORC 5705, AOS interprets RTAs to represent taxing units since they have the authority to levy taxes.  In addition, AOS interprets RTAs to represent taxing authorities based upon ORC § 306.40 which refers to the Board as a taxing or bond issuing authority.  Based upon these interpretations,  ORC 5705 would generally apply to RTAs levying a tax, such as a property or sales tax, when referring to taxing units and taxing authorities of political subdivisions.  If an RTA does not levy a tax then the streamlined process in ORC 5705.28(B)(2) would apply.  </t>
    </r>
    <r>
      <rPr>
        <strike/>
        <sz val="10"/>
        <rFont val="Times New Roman"/>
        <family val="1"/>
      </rPr>
      <t>As this is new guidance in the OCS, auditors should allow a "grace period" the first time testing is performed at an RTA and communicate noncompliance verbally when possible.</t>
    </r>
  </si>
  <si>
    <r>
      <rPr>
        <i/>
        <u/>
        <sz val="11"/>
        <rFont val="Times New Roman"/>
        <family val="1"/>
      </rPr>
      <t>Other Laws and Regulations</t>
    </r>
    <r>
      <rPr>
        <sz val="11"/>
        <rFont val="Times New Roman"/>
        <family val="1"/>
      </rPr>
      <t xml:space="preserve"> - ORC 3317.0212,  3314.091 &amp; </t>
    </r>
    <r>
      <rPr>
        <u val="double"/>
        <sz val="11"/>
        <rFont val="Times New Roman"/>
        <family val="1"/>
      </rPr>
      <t>3314.093</t>
    </r>
    <r>
      <rPr>
        <sz val="11"/>
        <rFont val="Times New Roman"/>
        <family val="1"/>
      </rPr>
      <t>; Ohio Admin. Code 3301-83-01: Transportation T-1 and T-2 Forms– All Traditional School Districts and Certain Community Schools</t>
    </r>
    <r>
      <rPr>
        <b/>
        <vertAlign val="superscript"/>
        <sz val="11"/>
        <color rgb="FFFF0000"/>
        <rFont val="Times New Roman"/>
        <family val="1"/>
      </rPr>
      <t xml:space="preserve"> 53</t>
    </r>
  </si>
  <si>
    <t>[8] Notwithstanding ORC §121.22(C), the boards of OPERS (ORC §145.071), OPFPF (ORC §742.071), SERS (ORC 3309.091) and OHPRS (ORC §5505.04) may adopt a policy that allows a board member to attend a meeting of the board by means of video conference.</t>
  </si>
  <si>
    <t>[15] - An association library organized and operating prior to January 1, 1968, may participate in the proceeds of a county library and local government support fund ONLY where there are rules in place guaranteeing the benefit of the library to all inhabit [Ohio Rev. Code §5705.28(D)].   Ohio Rev. Code §5705.28(D) applies to association libraries and provides that to participate in the local government support fund, they must (1) demonstrate that their laws allow access to all people and (2) submit an estimate of revenue/expenditures to the taxing authority.  Association libraries receiving monies from the library and local government support fund must also follow the depositing and investing requirements of Ohio Rev. Code Chapter 135 for public monies received (See OCS Chapter 2 for Ohio Rev. Code Chapter 135 requirements). Any private money they receive would remain private and be outside the purview of Ohio Rev. Code Chapter 135.</t>
  </si>
  <si>
    <t>[81] Required funds for conservancy districts are established under Ohio Rev. Code § 6101.44</t>
  </si>
  <si>
    <r>
      <rPr>
        <i/>
        <u/>
        <sz val="11"/>
        <color rgb="FF000000"/>
        <rFont val="Times New Roman"/>
        <family val="1"/>
      </rPr>
      <t>Other Laws and Regulations</t>
    </r>
    <r>
      <rPr>
        <sz val="11"/>
        <color rgb="FF000000"/>
        <rFont val="Times New Roman"/>
        <family val="1"/>
      </rPr>
      <t xml:space="preserve"> - ORC </t>
    </r>
    <r>
      <rPr>
        <u val="double"/>
        <sz val="11"/>
        <color rgb="FF000000"/>
        <rFont val="Times New Roman"/>
        <family val="1"/>
      </rPr>
      <t>5180.411</t>
    </r>
    <r>
      <rPr>
        <sz val="11"/>
        <color rgb="FF000000"/>
        <rFont val="Times New Roman"/>
        <family val="1"/>
      </rPr>
      <t xml:space="preserve"> </t>
    </r>
    <r>
      <rPr>
        <strike/>
        <sz val="11"/>
        <color rgb="FF000000"/>
        <rFont val="Times New Roman"/>
        <family val="1"/>
      </rPr>
      <t>5101.144</t>
    </r>
    <r>
      <rPr>
        <sz val="11"/>
        <color rgb="FF000000"/>
        <rFont val="Times New Roman"/>
        <family val="1"/>
      </rPr>
      <t xml:space="preserve">:  County Children Services Fund </t>
    </r>
  </si>
  <si>
    <r>
      <rPr>
        <i/>
        <u/>
        <sz val="11"/>
        <color rgb="FF000000"/>
        <rFont val="Times New Roman"/>
        <family val="1"/>
      </rPr>
      <t>Debt</t>
    </r>
    <r>
      <rPr>
        <sz val="11"/>
        <color rgb="FF000000"/>
        <rFont val="Times New Roman"/>
        <family val="1"/>
      </rPr>
      <t xml:space="preserve"> - ORC 133.29, 135.14, 135.35, 731.56-.</t>
    </r>
    <r>
      <rPr>
        <strike/>
        <sz val="11"/>
        <color rgb="FF000000"/>
        <rFont val="Times New Roman"/>
        <family val="1"/>
      </rPr>
      <t>58</t>
    </r>
    <r>
      <rPr>
        <u val="double"/>
        <sz val="11"/>
        <color rgb="FF000000"/>
        <rFont val="Times New Roman"/>
        <family val="1"/>
      </rPr>
      <t xml:space="preserve"> .59</t>
    </r>
    <r>
      <rPr>
        <sz val="11"/>
        <color rgb="FF000000"/>
        <rFont val="Times New Roman"/>
        <family val="1"/>
      </rPr>
      <t>, 1995 Op. Att'y. Gen. No. 55-5263 and 1985 Op. Att'y. Gen. No 85-072:  Governments investing in their own securities</t>
    </r>
  </si>
  <si>
    <r>
      <rPr>
        <i/>
        <u/>
        <sz val="11"/>
        <color theme="1"/>
        <rFont val="Times New Roman"/>
        <family val="1"/>
      </rPr>
      <t xml:space="preserve">Other Laws and Regulations </t>
    </r>
    <r>
      <rPr>
        <sz val="11"/>
        <color theme="1"/>
        <rFont val="Times New Roman"/>
        <family val="1"/>
      </rPr>
      <t xml:space="preserve">- ORC 109.43, 121.22, </t>
    </r>
    <r>
      <rPr>
        <u val="double"/>
        <sz val="11"/>
        <color theme="1"/>
        <rFont val="Times New Roman"/>
        <family val="1"/>
      </rPr>
      <t xml:space="preserve">121.221, </t>
    </r>
    <r>
      <rPr>
        <sz val="11"/>
        <color theme="1"/>
        <rFont val="Times New Roman"/>
        <family val="1"/>
      </rPr>
      <t xml:space="preserve">149.351, 149.43, 3314.037 &amp; AOS Bulletin </t>
    </r>
    <r>
      <rPr>
        <strike/>
        <sz val="11"/>
        <color theme="1"/>
        <rFont val="Times New Roman"/>
        <family val="1"/>
      </rPr>
      <t>2021-007 &amp;</t>
    </r>
    <r>
      <rPr>
        <sz val="11"/>
        <color theme="1"/>
        <rFont val="Times New Roman"/>
        <family val="1"/>
      </rPr>
      <t xml:space="preserve"> 2019-003:  Ohio Sunshine Laws</t>
    </r>
    <r>
      <rPr>
        <b/>
        <vertAlign val="superscript"/>
        <sz val="11"/>
        <color rgb="FFFF0000"/>
        <rFont val="Times New Roman"/>
        <family val="1"/>
      </rPr>
      <t>44 46 50</t>
    </r>
  </si>
  <si>
    <r>
      <rPr>
        <i/>
        <u/>
        <sz val="11"/>
        <color theme="1"/>
        <rFont val="Times New Roman"/>
        <family val="1"/>
      </rPr>
      <t>Accounting and Reporting</t>
    </r>
    <r>
      <rPr>
        <sz val="11"/>
        <color theme="1"/>
        <rFont val="Times New Roman"/>
        <family val="1"/>
      </rPr>
      <t xml:space="preserve"> - ORC 117.111(A), 304.01, 304.02, 955.013, 1306.01, 1306.02(A), 1306.04(B) and 1306.11:  Security controls over counties’ electronic transactions</t>
    </r>
  </si>
  <si>
    <r>
      <rPr>
        <i/>
        <u/>
        <sz val="11"/>
        <color rgb="FF000000"/>
        <rFont val="Times New Roman"/>
        <family val="1"/>
      </rPr>
      <t>Other Laws and Regulations</t>
    </r>
    <r>
      <rPr>
        <sz val="11"/>
        <color rgb="FF000000"/>
        <rFont val="Times New Roman"/>
        <family val="1"/>
      </rPr>
      <t xml:space="preserve"> - ORC Chapter 3318 (Traditional Schools); section 501.10 Am. Sub. House Bill 64, 131 GA, and section 237.40 Am. Sub. House Bill 481, 133 GA (Community Schools): section 237.10 of Am. Sub. House Bill 33, 135th GA,</t>
    </r>
    <r>
      <rPr>
        <u val="double"/>
        <sz val="11"/>
        <color rgb="FF000000"/>
        <rFont val="Times New Roman"/>
        <family val="1"/>
      </rPr>
      <t xml:space="preserve"> section 260.10 of Am. Sub. House Bill 45, 135th GA</t>
    </r>
    <r>
      <rPr>
        <sz val="11"/>
        <color rgb="FF000000"/>
        <rFont val="Times New Roman"/>
        <family val="1"/>
      </rPr>
      <t xml:space="preserve"> (School Safety Program); section 287.20 of Am. Sub. House Bill 33, 135th GA (Career Technical Construction Program) - Permissible expenditures for school districts participating in the classroom facilities assistance programs; Interest accounting and allocation and maintenance plan funding and expenditures.</t>
    </r>
  </si>
  <si>
    <r>
      <rPr>
        <i/>
        <u/>
        <sz val="11"/>
        <color rgb="FF000000"/>
        <rFont val="Times New Roman"/>
        <family val="1"/>
      </rPr>
      <t>Other Laws and Regulations</t>
    </r>
    <r>
      <rPr>
        <sz val="11"/>
        <color rgb="FF000000"/>
        <rFont val="Times New Roman"/>
        <family val="1"/>
      </rPr>
      <t xml:space="preserve"> - ORC 3301.079, 3302.41, 3313.64, 3313.482, 3314.02-03, 3314.08, 3314.086, 3314.26, 3314.261, 3314.262, 3314.27, and  3317.022, 3317.22; OAC 3301-102-02 &amp; 3301-35-01: </t>
    </r>
    <r>
      <rPr>
        <strike/>
        <sz val="11"/>
        <color rgb="FF000000"/>
        <rFont val="Times New Roman"/>
        <family val="1"/>
      </rPr>
      <t>34 C.F.R. § 222.176 :</t>
    </r>
    <r>
      <rPr>
        <sz val="11"/>
        <color rgb="FF000000"/>
        <rFont val="Times New Roman"/>
        <family val="1"/>
      </rPr>
      <t xml:space="preserve">  Community School Funding</t>
    </r>
  </si>
  <si>
    <r>
      <rPr>
        <i/>
        <u/>
        <sz val="11"/>
        <color rgb="FF000000"/>
        <rFont val="Times New Roman"/>
        <family val="1"/>
      </rPr>
      <t>Contracts and Expenditures</t>
    </r>
    <r>
      <rPr>
        <sz val="11"/>
        <color rgb="FF000000"/>
        <rFont val="Times New Roman"/>
        <family val="1"/>
      </rPr>
      <t xml:space="preserve"> - ORC </t>
    </r>
    <r>
      <rPr>
        <u val="double"/>
        <sz val="11"/>
        <color rgb="FF000000"/>
        <rFont val="Times New Roman"/>
        <family val="1"/>
      </rPr>
      <t xml:space="preserve">9.17, </t>
    </r>
    <r>
      <rPr>
        <sz val="11"/>
        <color rgb="FF000000"/>
        <rFont val="Times New Roman"/>
        <family val="1"/>
      </rPr>
      <t>9.48, 125.04(C), 153.65-.71, 3313.46, 3313.533 and 3327.08 Board of Education and Governing Board of Educational Service Centers procedures for bidding and letting of contracts</t>
    </r>
  </si>
  <si>
    <t>Joint Police Dist.</t>
  </si>
  <si>
    <t>[33] - If the treasurer of an entity invests under Ohio Rev. Code § 135.14, the training requirements in § 135.22 may apply.</t>
  </si>
  <si>
    <t>[48] A library that meets the definition of a district authority, pursuant to Ohio Rev. Code 5705.01(I), must amend appropriations if they receive additional revenue and intend to spend it.  A public library that does not meet that definition may choose, by policy or practice, to implement controls similar to Ohio Rev. Code § 5705.41.</t>
  </si>
  <si>
    <t>[50] Not applicable to courts or clerk of courts.</t>
  </si>
  <si>
    <t>[52] Ohio Rev. Code § 321.34 is applicable to Counties as noted a row above.  Indirect applicability: Townships (township fiscal officers), (Cities/Villages) treasurers of municipal corporations, the treasurer of any board of education, and the treasurer of any other political subdivision or taxing district whose funds derived from taxes or other sources.</t>
  </si>
  <si>
    <t>2A-21</t>
  </si>
  <si>
    <r>
      <rPr>
        <i/>
        <u/>
        <sz val="11"/>
        <rFont val="Times New Roman"/>
        <family val="1"/>
      </rPr>
      <t>Contracts and Expenditures</t>
    </r>
    <r>
      <rPr>
        <sz val="11"/>
        <rFont val="Times New Roman"/>
        <family val="1"/>
      </rPr>
      <t xml:space="preserve"> - ORC 4115.03, 4114.04 and </t>
    </r>
    <r>
      <rPr>
        <u val="double"/>
        <sz val="11"/>
        <rFont val="Times New Roman"/>
        <family val="1"/>
      </rPr>
      <t>4115.05</t>
    </r>
    <r>
      <rPr>
        <sz val="11"/>
        <rFont val="Times New Roman"/>
        <family val="1"/>
      </rPr>
      <t xml:space="preserve"> - Prevailing wage rates</t>
    </r>
    <r>
      <rPr>
        <b/>
        <vertAlign val="superscript"/>
        <sz val="11"/>
        <color rgb="FFFF0000"/>
        <rFont val="Times New Roman"/>
        <family val="1"/>
      </rPr>
      <t>58</t>
    </r>
  </si>
  <si>
    <r>
      <rPr>
        <i/>
        <u val="double"/>
        <sz val="11"/>
        <color rgb="FF000000"/>
        <rFont val="Times New Roman"/>
        <family val="1"/>
      </rPr>
      <t xml:space="preserve">Other Laws and Regulations </t>
    </r>
    <r>
      <rPr>
        <u val="double"/>
        <sz val="11"/>
        <color rgb="FF000000"/>
        <rFont val="Times New Roman"/>
        <family val="1"/>
      </rPr>
      <t xml:space="preserve">- ORC 9.64, AOS Bulletin 2025-007:  Cybersecurity </t>
    </r>
    <r>
      <rPr>
        <b/>
        <u val="double"/>
        <sz val="11"/>
        <color rgb="FF000000"/>
        <rFont val="Times New Roman"/>
        <family val="1"/>
      </rPr>
      <t>(NEW)</t>
    </r>
  </si>
  <si>
    <r>
      <rPr>
        <i/>
        <u/>
        <sz val="11"/>
        <color rgb="FF000000"/>
        <rFont val="Times New Roman"/>
        <family val="1"/>
      </rPr>
      <t>Other Laws and Regulations</t>
    </r>
    <r>
      <rPr>
        <sz val="11"/>
        <color rgb="FF000000"/>
        <rFont val="Times New Roman"/>
        <family val="1"/>
      </rPr>
      <t xml:space="preserve"> - ORC 1715.51-59, 517.15, 759.36</t>
    </r>
    <r>
      <rPr>
        <u val="double"/>
        <sz val="11"/>
        <color rgb="FF000000"/>
        <rFont val="Times New Roman"/>
        <family val="1"/>
      </rPr>
      <t>, 6101.47</t>
    </r>
    <r>
      <rPr>
        <sz val="11"/>
        <color rgb="FF000000"/>
        <rFont val="Times New Roman"/>
        <family val="1"/>
      </rPr>
      <t>:  Permanent endowment funds</t>
    </r>
    <r>
      <rPr>
        <b/>
        <vertAlign val="superscript"/>
        <sz val="11"/>
        <color rgb="FFFF0000"/>
        <rFont val="Times New Roman"/>
        <family val="1"/>
      </rPr>
      <t>37</t>
    </r>
  </si>
  <si>
    <r>
      <rPr>
        <i/>
        <u/>
        <sz val="11"/>
        <color rgb="FF000000"/>
        <rFont val="Times New Roman"/>
        <family val="1"/>
      </rPr>
      <t>Accounting and Reporting</t>
    </r>
    <r>
      <rPr>
        <sz val="11"/>
        <color rgb="FF000000"/>
        <rFont val="Times New Roman"/>
        <family val="1"/>
      </rPr>
      <t xml:space="preserve"> - </t>
    </r>
    <r>
      <rPr>
        <u val="double"/>
        <sz val="11"/>
        <color rgb="FF000000"/>
        <rFont val="Times New Roman"/>
        <family val="1"/>
      </rPr>
      <t>ORC 4113.14</t>
    </r>
    <r>
      <rPr>
        <sz val="11"/>
        <color rgb="FF000000"/>
        <rFont val="Times New Roman"/>
        <family val="1"/>
      </rPr>
      <t>, OAC 117-2-02(D)&amp;(E):  Required accounting records</t>
    </r>
  </si>
  <si>
    <r>
      <rPr>
        <i/>
        <u/>
        <sz val="11"/>
        <rFont val="Times New Roman"/>
        <family val="1"/>
      </rPr>
      <t>Other Laws and Regulations</t>
    </r>
    <r>
      <rPr>
        <sz val="11"/>
        <rFont val="Times New Roman"/>
        <family val="1"/>
      </rPr>
      <t xml:space="preserve"> - Continuing Professional Training (CPT) </t>
    </r>
    <r>
      <rPr>
        <strike/>
        <sz val="11"/>
        <rFont val="Times New Roman"/>
        <family val="1"/>
      </rPr>
      <t>pilot program funding</t>
    </r>
    <r>
      <rPr>
        <sz val="11"/>
        <rFont val="Times New Roman"/>
        <family val="1"/>
      </rPr>
      <t xml:space="preserve"> for law enforcement agencies (See footnote 13 for applicability)  </t>
    </r>
    <r>
      <rPr>
        <b/>
        <vertAlign val="superscript"/>
        <sz val="11"/>
        <color rgb="FFFF0000"/>
        <rFont val="Times New Roman"/>
        <family val="1"/>
      </rPr>
      <t>13</t>
    </r>
  </si>
  <si>
    <r>
      <rPr>
        <i/>
        <u/>
        <sz val="11"/>
        <color rgb="FF000000"/>
        <rFont val="Times New Roman"/>
        <family val="1"/>
      </rPr>
      <t>Budgetary</t>
    </r>
    <r>
      <rPr>
        <i/>
        <sz val="11"/>
        <color rgb="FF000000"/>
        <rFont val="Times New Roman"/>
        <family val="1"/>
      </rPr>
      <t xml:space="preserve"> </t>
    </r>
    <r>
      <rPr>
        <sz val="11"/>
        <color rgb="FF000000"/>
        <rFont val="Times New Roman"/>
        <family val="1"/>
      </rPr>
      <t>- ORC 5705.40:  Amending or supplementing appropriation, ordinance – transfer – unencumbered balance – appropriation for contingencies</t>
    </r>
  </si>
  <si>
    <r>
      <rPr>
        <i/>
        <u/>
        <sz val="11"/>
        <color rgb="FF000000"/>
        <rFont val="Times New Roman"/>
        <family val="1"/>
      </rPr>
      <t>Budgetary</t>
    </r>
    <r>
      <rPr>
        <i/>
        <sz val="11"/>
        <color rgb="FF000000"/>
        <rFont val="Times New Roman"/>
        <family val="1"/>
      </rPr>
      <t xml:space="preserve"> </t>
    </r>
    <r>
      <rPr>
        <sz val="11"/>
        <color rgb="FF000000"/>
        <rFont val="Times New Roman"/>
        <family val="1"/>
      </rPr>
      <t>- ORC 5705.09 and 5705.12: Establishing funds and permission to establish special funds</t>
    </r>
  </si>
  <si>
    <r>
      <rPr>
        <i/>
        <u/>
        <sz val="11"/>
        <rFont val="Times New Roman"/>
        <family val="1"/>
      </rPr>
      <t>Debt</t>
    </r>
    <r>
      <rPr>
        <sz val="11"/>
        <rFont val="Times New Roman"/>
        <family val="1"/>
      </rPr>
      <t xml:space="preserve"> - Ohio Const. Art. XII, Section 11; Ohio Const. Art. XVIII, Section 12;  ORC 133.10, 133.22, 133.23, 133.24, 133.26, 321.34</t>
    </r>
    <r>
      <rPr>
        <b/>
        <vertAlign val="superscript"/>
        <sz val="11"/>
        <color rgb="FFFF0000"/>
        <rFont val="Times New Roman"/>
        <family val="1"/>
      </rPr>
      <t>52</t>
    </r>
    <r>
      <rPr>
        <sz val="11"/>
        <rFont val="Times New Roman"/>
        <family val="1"/>
      </rPr>
      <t xml:space="preserve">, 505.262, 505.37, 505.401, 505.50, </t>
    </r>
    <r>
      <rPr>
        <u val="double"/>
        <sz val="11"/>
        <rFont val="Times New Roman"/>
        <family val="1"/>
      </rPr>
      <t>505.86</t>
    </r>
    <r>
      <rPr>
        <sz val="11"/>
        <rFont val="Times New Roman"/>
        <family val="1"/>
      </rPr>
      <t xml:space="preserve">, 3318.36,  5705.03, 5705.05, 5705.09, 5705.10, 5705.2113;  AOS Bulletin 2024-002; 1981 Op. Att’y. Gen. No. 81-035; 1996 Op. Att’y. Gen. No. 96-048; </t>
    </r>
    <r>
      <rPr>
        <u val="double"/>
        <sz val="11"/>
        <rFont val="Times New Roman"/>
        <family val="1"/>
      </rPr>
      <t>2025 Op. Att’y. Gen. No. 2025-001</t>
    </r>
    <r>
      <rPr>
        <sz val="11"/>
        <rFont val="Times New Roman"/>
        <family val="1"/>
      </rPr>
      <t xml:space="preserve">:  Issuing or Retiring Debt (See Footnote 51 for specific entity type applicability) </t>
    </r>
    <r>
      <rPr>
        <b/>
        <vertAlign val="superscript"/>
        <sz val="11"/>
        <color rgb="FFFF0000"/>
        <rFont val="Times New Roman"/>
        <family val="1"/>
      </rPr>
      <t>51</t>
    </r>
  </si>
  <si>
    <r>
      <t xml:space="preserve">[74] Prevailing wages apply any time certain federal programs are used, in whole or in part, to pay for a contract, either by the ESC or by a school district participating in the contract; </t>
    </r>
    <r>
      <rPr>
        <u val="double"/>
        <sz val="10"/>
        <rFont val="Times New Roman"/>
        <family val="1"/>
      </rPr>
      <t>however,  Ohio Rev. Code § 4115.05(B)(3) indicates that the state prevailing wage requirements in Ohio Rev. Code §§ 4115.03 – 4115.16 do not apply to school districts or educational service centers.  Therefore, OCS 2A-12 would not apply to traditional school districts and ESCs.</t>
    </r>
  </si>
  <si>
    <r>
      <rPr>
        <sz val="11"/>
        <rFont val="Wingdings"/>
        <charset val="2"/>
      </rPr>
      <t>ü</t>
    </r>
    <r>
      <rPr>
        <u val="double"/>
        <vertAlign val="superscript"/>
        <sz val="11"/>
        <color rgb="FFFF0000"/>
        <rFont val="Calibri"/>
        <family val="2"/>
        <scheme val="minor"/>
      </rPr>
      <t>7</t>
    </r>
  </si>
  <si>
    <r>
      <rPr>
        <i/>
        <u/>
        <sz val="11"/>
        <color rgb="FF000000"/>
        <rFont val="Times New Roman"/>
        <family val="1"/>
      </rPr>
      <t>Budgetary</t>
    </r>
    <r>
      <rPr>
        <sz val="11"/>
        <color rgb="FF000000"/>
        <rFont val="Times New Roman"/>
        <family val="1"/>
      </rPr>
      <t xml:space="preserve"> - ORC 5705.41(D) and 5705.42:  Restriction upon appropriation and expenditure of money - certificate of fiscal officer</t>
    </r>
  </si>
  <si>
    <r>
      <rPr>
        <i/>
        <u/>
        <sz val="11"/>
        <color rgb="FF000000"/>
        <rFont val="Times New Roman"/>
        <family val="1"/>
      </rPr>
      <t>Contracts and Expenditures</t>
    </r>
    <r>
      <rPr>
        <sz val="11"/>
        <color rgb="FF000000"/>
        <rFont val="Times New Roman"/>
        <family val="1"/>
      </rPr>
      <t xml:space="preserve"> - ORC 9.17, </t>
    </r>
    <r>
      <rPr>
        <u val="double"/>
        <sz val="11"/>
        <color rgb="FF000000"/>
        <rFont val="Times New Roman"/>
        <family val="1"/>
      </rPr>
      <t>9.24</t>
    </r>
    <r>
      <rPr>
        <sz val="11"/>
        <color rgb="FF000000"/>
        <rFont val="Times New Roman"/>
        <family val="1"/>
      </rPr>
      <t xml:space="preserve">, 9.37, 125.04, </t>
    </r>
    <r>
      <rPr>
        <u val="double"/>
        <sz val="11"/>
        <color rgb="FF000000"/>
        <rFont val="Times New Roman"/>
        <family val="1"/>
      </rPr>
      <t>153.31, 153.36, 153.44</t>
    </r>
    <r>
      <rPr>
        <sz val="11"/>
        <color rgb="FF000000"/>
        <rFont val="Times New Roman"/>
        <family val="1"/>
      </rPr>
      <t>, 153.65-.71, 305.27, 307.041, 307.86-.92, 319.16, 2921.42 and 5543.19 - County payments to be by auditor’s warrant; competitive bidding.  ORC 307.87 - County notice and other bid procedures</t>
    </r>
  </si>
  <si>
    <r>
      <rPr>
        <i/>
        <u/>
        <sz val="11"/>
        <color rgb="FF000000"/>
        <rFont val="Times New Roman"/>
        <family val="1"/>
      </rPr>
      <t>Contracts and Expenditures</t>
    </r>
    <r>
      <rPr>
        <sz val="11"/>
        <color rgb="FF000000"/>
        <rFont val="Times New Roman"/>
        <family val="1"/>
      </rPr>
      <t xml:space="preserve"> - ORC 9.17, 9.48, 153.65-.71, 339.05 and 2921.42 - County hospitals bidding procedures and purchasing policies for supplies/equipment</t>
    </r>
  </si>
  <si>
    <r>
      <rPr>
        <i/>
        <u/>
        <sz val="11"/>
        <color rgb="FF000000"/>
        <rFont val="Times New Roman"/>
        <family val="1"/>
      </rPr>
      <t>Budgetary</t>
    </r>
    <r>
      <rPr>
        <sz val="11"/>
        <color rgb="FF000000"/>
        <rFont val="Times New Roman"/>
        <family val="1"/>
      </rPr>
      <t xml:space="preserve"> - School districts and community schools must prepare </t>
    </r>
    <r>
      <rPr>
        <strike/>
        <sz val="11"/>
        <color rgb="FF000000"/>
        <rFont val="Times New Roman"/>
        <family val="1"/>
      </rPr>
      <t>5-year</t>
    </r>
    <r>
      <rPr>
        <sz val="11"/>
        <color rgb="FF000000"/>
        <rFont val="Times New Roman"/>
        <family val="1"/>
      </rPr>
      <t xml:space="preserve"> </t>
    </r>
    <r>
      <rPr>
        <u val="double"/>
        <sz val="11"/>
        <color rgb="FF000000"/>
        <rFont val="Times New Roman"/>
        <family val="1"/>
      </rPr>
      <t>current budget information and three-year</t>
    </r>
    <r>
      <rPr>
        <sz val="11"/>
        <color rgb="FF000000"/>
        <rFont val="Times New Roman"/>
        <family val="1"/>
      </rPr>
      <t xml:space="preserve"> projections</t>
    </r>
    <r>
      <rPr>
        <strike/>
        <sz val="11"/>
        <color rgb="FF000000"/>
        <rFont val="Times New Roman"/>
        <family val="1"/>
      </rPr>
      <t xml:space="preserve"> </t>
    </r>
  </si>
  <si>
    <r>
      <rPr>
        <i/>
        <u/>
        <sz val="11"/>
        <rFont val="Times New Roman"/>
        <family val="1"/>
      </rPr>
      <t>Contracts and Expenditures</t>
    </r>
    <r>
      <rPr>
        <sz val="11"/>
        <rFont val="Times New Roman"/>
        <family val="1"/>
      </rPr>
      <t xml:space="preserve"> - ORC 9.33, 9.331, 9.333-.335 – Construction Manager at Risk Requirements, 153.50, 153.51, and 153.52- Bids and contracts for buildings/structures, 153.67, 153.692-.694, and 153.70– Design-Build Firm Requirements. </t>
    </r>
    <r>
      <rPr>
        <b/>
        <vertAlign val="superscript"/>
        <sz val="11"/>
        <color rgb="FFFF0000"/>
        <rFont val="Times New Roman"/>
        <family val="1"/>
      </rPr>
      <t>57</t>
    </r>
  </si>
  <si>
    <r>
      <rPr>
        <i/>
        <u/>
        <sz val="11"/>
        <color theme="1"/>
        <rFont val="Times New Roman"/>
        <family val="1"/>
      </rPr>
      <t>Contracts and Expenditures</t>
    </r>
    <r>
      <rPr>
        <sz val="11"/>
        <color theme="1"/>
        <rFont val="Times New Roman"/>
        <family val="1"/>
      </rPr>
      <t xml:space="preserve"> - ORC 117.16(A),117.161, 723.52, 5517.02, 5517.021 and </t>
    </r>
    <r>
      <rPr>
        <u val="double"/>
        <sz val="11"/>
        <color theme="1"/>
        <rFont val="Times New Roman"/>
        <family val="1"/>
      </rPr>
      <t>2008 Op. Att’y. Gen. No. 2008-007</t>
    </r>
    <r>
      <rPr>
        <sz val="11"/>
        <color theme="1"/>
        <rFont val="Times New Roman"/>
        <family val="1"/>
      </rPr>
      <t xml:space="preserve"> :  Force Accounts Municipal Corporations [Cities/Villages]</t>
    </r>
  </si>
  <si>
    <r>
      <rPr>
        <i/>
        <u/>
        <sz val="11"/>
        <color theme="1"/>
        <rFont val="Times New Roman"/>
        <family val="1"/>
      </rPr>
      <t>Contracts and Expenditures</t>
    </r>
    <r>
      <rPr>
        <sz val="11"/>
        <color theme="1"/>
        <rFont val="Times New Roman"/>
        <family val="1"/>
      </rPr>
      <t xml:space="preserve"> - ORC 117.16(A), 5517.02, 5517.021, 5543.19 and </t>
    </r>
    <r>
      <rPr>
        <u val="double"/>
        <sz val="11"/>
        <color theme="1"/>
        <rFont val="Times New Roman"/>
        <family val="1"/>
      </rPr>
      <t>2008 Op. Att’y. Gen. No. 2008-007</t>
    </r>
    <r>
      <rPr>
        <sz val="11"/>
        <color theme="1"/>
        <rFont val="Times New Roman"/>
        <family val="1"/>
      </rPr>
      <t>:  Force Accounts – Counties</t>
    </r>
  </si>
  <si>
    <r>
      <rPr>
        <i/>
        <u/>
        <sz val="11"/>
        <color theme="1"/>
        <rFont val="Times New Roman"/>
        <family val="1"/>
      </rPr>
      <t>Contracts and Expenditures</t>
    </r>
    <r>
      <rPr>
        <sz val="11"/>
        <color theme="1"/>
        <rFont val="Times New Roman"/>
        <family val="1"/>
      </rPr>
      <t xml:space="preserve"> - ORC 117.16(A), 5517.02, 5517.021, 5575.01 and</t>
    </r>
    <r>
      <rPr>
        <u val="double"/>
        <sz val="11"/>
        <color theme="1"/>
        <rFont val="Times New Roman"/>
        <family val="1"/>
      </rPr>
      <t xml:space="preserve"> 2008 Op. Att’y. Gen. No. 2008-007</t>
    </r>
    <r>
      <rPr>
        <sz val="11"/>
        <color theme="1"/>
        <rFont val="Times New Roman"/>
        <family val="1"/>
      </rPr>
      <t>:  Force Accounts – Townships</t>
    </r>
  </si>
  <si>
    <r>
      <rPr>
        <sz val="11"/>
        <rFont val="Wingdings"/>
        <charset val="2"/>
      </rPr>
      <t>ü</t>
    </r>
    <r>
      <rPr>
        <b/>
        <vertAlign val="superscript"/>
        <sz val="11"/>
        <color rgb="FFFF0000"/>
        <rFont val="Times New Roman"/>
        <family val="1"/>
      </rPr>
      <t>80</t>
    </r>
  </si>
  <si>
    <r>
      <rPr>
        <sz val="11"/>
        <rFont val="Wingdings"/>
        <charset val="2"/>
      </rPr>
      <t>ü</t>
    </r>
    <r>
      <rPr>
        <b/>
        <u val="double"/>
        <vertAlign val="superscript"/>
        <sz val="11"/>
        <color rgb="FFFF0000"/>
        <rFont val="Times New Roman"/>
        <family val="1"/>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</si>
</sst>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4">
    <font>
      <sz val="11"/>
      <color theme="1"/>
      <name val="Calibri"/>
      <family val="2"/>
      <scheme val="minor"/>
    </font>
    <font>
      <b/>
      <sz val="9"/>
      <color rgb="FF000000"/>
      <name val="Arial"/>
      <family val="2"/>
    </font>
    <font>
      <sz val="9"/>
      <color rgb="FF000000"/>
      <name val="Arial"/>
      <family val="2"/>
    </font>
    <font>
      <sz val="11"/>
      <name val="Wingdings"/>
      <charset val="2"/>
    </font>
    <font>
      <sz val="11"/>
      <color rgb="FF000000"/>
      <name val="Wingdings"/>
      <charset val="2"/>
    </font>
    <font>
      <i/>
      <sz val="11"/>
      <name val="Wingdings"/>
      <charset val="2"/>
    </font>
    <font>
      <vertAlign val="superscript"/>
      <sz val="11"/>
      <color rgb="FF000000"/>
      <name val="Wingdings"/>
      <charset val="2"/>
    </font>
    <font>
      <sz val="11"/>
      <color theme="1"/>
      <name val="Wingdings"/>
      <charset val="2"/>
    </font>
    <font>
      <sz val="10"/>
      <color theme="1"/>
      <name val="Wingdings"/>
      <charset val="2"/>
    </font>
    <font>
      <sz val="9"/>
      <color theme="1"/>
      <name val="Arial"/>
      <family val="2"/>
    </font>
    <font>
      <u/>
      <sz val="11"/>
      <color theme="10"/>
      <name val="Calibri"/>
      <family val="2"/>
      <scheme val="minor"/>
    </font>
    <font>
      <sz val="11"/>
      <color theme="10"/>
      <name val="Calibri"/>
      <family val="2"/>
    </font>
    <font>
      <sz val="11"/>
      <color theme="10"/>
      <name val="Calibri"/>
      <family val="2"/>
      <scheme val="minor"/>
    </font>
    <font>
      <b/>
      <sz val="11"/>
      <color theme="1"/>
      <name val="Calibri"/>
      <family val="2"/>
      <scheme val="minor"/>
    </font>
    <font>
      <b/>
      <vertAlign val="superscript"/>
      <sz val="11"/>
      <color rgb="FFFF0000"/>
      <name val="Calibri"/>
      <family val="2"/>
      <scheme val="minor"/>
    </font>
    <font>
      <sz val="9"/>
      <color theme="10"/>
      <name val="Arial"/>
      <family val="2"/>
    </font>
    <font>
      <b/>
      <sz val="11"/>
      <color theme="10"/>
      <name val="Calibri"/>
      <family val="2"/>
      <scheme val="minor"/>
    </font>
    <font>
      <b/>
      <sz val="24"/>
      <color theme="1"/>
      <name val="Calibri"/>
      <family val="2"/>
      <scheme val="minor"/>
    </font>
    <font>
      <sz val="10"/>
      <name val="Times New Roman"/>
      <family val="1"/>
    </font>
    <font>
      <sz val="9"/>
      <color rgb="FF000000"/>
      <name val="Times New Roman"/>
      <family val="1"/>
    </font>
    <font>
      <sz val="9"/>
      <name val="Times New Roman"/>
      <family val="1"/>
    </font>
    <font>
      <sz val="11"/>
      <name val="Calibri"/>
      <family val="2"/>
      <scheme val="minor"/>
    </font>
    <font>
      <sz val="11"/>
      <name val="Arial"/>
      <family val="2"/>
    </font>
    <font>
      <b/>
      <sz val="11"/>
      <color theme="10"/>
      <name val="Calibri"/>
      <family val="2"/>
    </font>
    <font>
      <b/>
      <sz val="9"/>
      <color rgb="FF000000"/>
      <name val="Times New Roman"/>
      <family val="1"/>
    </font>
    <font>
      <b/>
      <sz val="24"/>
      <color theme="1"/>
      <name val="Times New Roman"/>
      <family val="1"/>
    </font>
    <font>
      <b/>
      <sz val="24"/>
      <color rgb="FFFF0000"/>
      <name val="Times New Roman"/>
      <family val="1"/>
    </font>
    <font>
      <sz val="11"/>
      <color theme="1"/>
      <name val="Times New Roman"/>
      <family val="1"/>
    </font>
    <font>
      <b/>
      <sz val="11"/>
      <color theme="10"/>
      <name val="Times New Roman"/>
      <family val="1"/>
    </font>
    <font>
      <sz val="11"/>
      <color theme="10"/>
      <name val="Times New Roman"/>
      <family val="1"/>
    </font>
    <font>
      <sz val="11"/>
      <name val="Times New Roman"/>
      <family val="1"/>
    </font>
    <font>
      <b/>
      <sz val="11"/>
      <color theme="1"/>
      <name val="Times New Roman"/>
      <family val="1"/>
    </font>
    <font>
      <b/>
      <sz val="11"/>
      <color rgb="FFFF0000"/>
      <name val="Times New Roman"/>
      <family val="1"/>
    </font>
    <font>
      <b/>
      <sz val="11"/>
      <color rgb="FF000000"/>
      <name val="Times New Roman"/>
      <family val="1"/>
    </font>
    <font>
      <b/>
      <vertAlign val="superscript"/>
      <sz val="11"/>
      <color rgb="FFFF0000"/>
      <name val="Times New Roman"/>
      <family val="1"/>
    </font>
    <font>
      <b/>
      <sz val="11"/>
      <name val="Times New Roman"/>
      <family val="1"/>
    </font>
    <font>
      <sz val="11"/>
      <color rgb="FF000000"/>
      <name val="Times New Roman"/>
      <family val="1"/>
    </font>
    <font>
      <u/>
      <sz val="11"/>
      <color theme="10"/>
      <name val="Times New Roman"/>
      <family val="1"/>
    </font>
    <font>
      <b/>
      <sz val="14"/>
      <color theme="1"/>
      <name val="Times New Roman"/>
      <family val="1"/>
    </font>
    <font>
      <sz val="10"/>
      <color theme="1"/>
      <name val="Times New Roman"/>
      <family val="1"/>
    </font>
    <font>
      <sz val="10"/>
      <color theme="10"/>
      <name val="Times New Roman"/>
      <family val="1"/>
    </font>
    <font>
      <strike/>
      <sz val="10"/>
      <name val="Times New Roman"/>
      <family val="1"/>
    </font>
    <font>
      <u val="double"/>
      <sz val="10"/>
      <name val="Times New Roman"/>
      <family val="1"/>
    </font>
    <font>
      <b/>
      <sz val="9"/>
      <color theme="10"/>
      <name val="Times New Roman"/>
      <family val="1"/>
    </font>
    <font>
      <vertAlign val="superscript"/>
      <sz val="11"/>
      <name val="Wingdings"/>
      <charset val="2"/>
    </font>
    <font>
      <b/>
      <strike/>
      <sz val="24"/>
      <color theme="1"/>
      <name val="Times New Roman"/>
      <family val="1"/>
    </font>
    <font>
      <sz val="14"/>
      <color theme="1"/>
      <name val="Times New Roman"/>
      <family val="1"/>
    </font>
    <font>
      <sz val="11"/>
      <color rgb="FF1F497D"/>
      <name val="Times New Roman"/>
      <family val="1"/>
    </font>
    <font>
      <sz val="10"/>
      <color theme="1"/>
      <name val="Calibri"/>
      <family val="2"/>
      <scheme val="minor"/>
    </font>
    <font>
      <vertAlign val="superscript"/>
      <sz val="11"/>
      <color rgb="FFFF0000"/>
      <name val="Calibri"/>
      <family val="2"/>
      <scheme val="minor"/>
    </font>
    <font>
      <sz val="11"/>
      <color theme="1"/>
      <name val="Calibri"/>
      <family val="2"/>
      <scheme val="minor"/>
    </font>
    <font>
      <sz val="11"/>
      <color theme="10"/>
      <name val="Calibri Light"/>
      <family val="2"/>
    </font>
    <font>
      <b/>
      <sz val="11"/>
      <color theme="10"/>
      <name val="Calibri Light"/>
      <family val="2"/>
    </font>
    <font>
      <sz val="11"/>
      <name val="Calibri"/>
      <family val="1"/>
      <scheme val="minor"/>
    </font>
    <font>
      <sz val="11"/>
      <name val="Calibri"/>
      <family val="2"/>
      <charset val="2"/>
      <scheme val="minor"/>
    </font>
    <font>
      <strike/>
      <sz val="11"/>
      <color rgb="FF000000"/>
      <name val="Times New Roman"/>
      <family val="1"/>
    </font>
    <font>
      <sz val="10"/>
      <color rgb="FF000000"/>
      <name val="Times New Roman"/>
      <family val="1"/>
    </font>
    <font>
      <sz val="9"/>
      <color theme="10"/>
      <name val="Times New Roman"/>
      <family val="1"/>
    </font>
    <font>
      <sz val="8"/>
      <name val="Calibri"/>
      <family val="2"/>
      <scheme val="minor"/>
    </font>
    <font>
      <sz val="11"/>
      <color theme="10"/>
      <name val="Calibri"/>
      <family val="2"/>
      <charset val="2"/>
    </font>
    <font>
      <b/>
      <vertAlign val="superscript"/>
      <sz val="11"/>
      <color rgb="FFFF0000"/>
      <name val="Calibri Light"/>
      <family val="2"/>
    </font>
    <font>
      <sz val="11"/>
      <color theme="10"/>
      <name val="Calibri Light"/>
      <family val="2"/>
      <charset val="2"/>
    </font>
    <font>
      <vertAlign val="superscript"/>
      <sz val="11"/>
      <color rgb="FFFF0000"/>
      <name val="Times New Roman"/>
      <family val="1"/>
    </font>
    <font>
      <sz val="11"/>
      <color theme="10"/>
      <name val="Calibri"/>
      <family val="2"/>
      <charset val="2"/>
      <scheme val="minor"/>
    </font>
    <font>
      <sz val="11"/>
      <name val="Arial"/>
      <family val="2"/>
      <charset val="2"/>
    </font>
    <font>
      <b/>
      <u/>
      <sz val="10"/>
      <name val="Times New Roman"/>
      <family val="1"/>
    </font>
    <font>
      <b/>
      <sz val="10"/>
      <name val="Times New Roman"/>
      <family val="1"/>
    </font>
    <font>
      <strike/>
      <sz val="11"/>
      <name val="Times New Roman"/>
      <family val="1"/>
    </font>
    <font>
      <strike/>
      <sz val="11"/>
      <color theme="1"/>
      <name val="Times New Roman"/>
      <family val="1"/>
    </font>
    <font>
      <b/>
      <sz val="10"/>
      <color rgb="FF000000"/>
      <name val="Times New Roman"/>
      <family val="1"/>
    </font>
    <font>
      <i/>
      <u/>
      <sz val="11"/>
      <color rgb="FF000000"/>
      <name val="Times New Roman"/>
      <family val="1"/>
    </font>
    <font>
      <i/>
      <u/>
      <sz val="11"/>
      <name val="Times New Roman"/>
      <family val="1"/>
    </font>
    <font>
      <i/>
      <u/>
      <sz val="11"/>
      <color theme="1"/>
      <name val="Times New Roman"/>
      <family val="1"/>
    </font>
    <font>
      <i/>
      <sz val="11"/>
      <color rgb="FF000000"/>
      <name val="Times New Roman"/>
      <family val="1"/>
    </font>
    <font>
      <i/>
      <sz val="11"/>
      <color theme="1"/>
      <name val="Times New Roman"/>
      <family val="1"/>
    </font>
    <font>
      <sz val="11"/>
      <name val="Calibri"/>
      <family val="2"/>
      <charset val="2"/>
    </font>
    <font>
      <u/>
      <sz val="10"/>
      <name val="Times New Roman"/>
      <family val="1"/>
    </font>
    <font>
      <u val="double"/>
      <sz val="11"/>
      <color rgb="FF000000"/>
      <name val="Times New Roman"/>
      <family val="1"/>
    </font>
    <font>
      <u val="double"/>
      <sz val="10"/>
      <color theme="1"/>
      <name val="Times New Roman"/>
      <family val="1"/>
    </font>
    <font>
      <strike/>
      <sz val="10"/>
      <color theme="1"/>
      <name val="Times New Roman"/>
      <family val="1"/>
    </font>
    <font>
      <strike/>
      <sz val="10"/>
      <color rgb="FF000000"/>
      <name val="Times New Roman"/>
      <family val="1"/>
    </font>
    <font>
      <b/>
      <u val="double"/>
      <vertAlign val="superscript"/>
      <sz val="11"/>
      <color rgb="FFFF0000"/>
      <name val="Times New Roman"/>
      <family val="1"/>
    </font>
    <font>
      <b/>
      <u val="double"/>
      <sz val="11"/>
      <color rgb="FFFF0000"/>
      <name val="Times New Roman"/>
      <family val="1"/>
    </font>
    <font>
      <b/>
      <u val="double"/>
      <vertAlign val="superscript"/>
      <sz val="10"/>
      <color rgb="FFFF0000"/>
      <name val="Times New Roman"/>
      <family val="1"/>
    </font>
    <font>
      <strike/>
      <sz val="11"/>
      <color rgb="FF000000"/>
      <name val="Wingdings"/>
      <charset val="2"/>
    </font>
    <font>
      <strike/>
      <sz val="11"/>
      <color theme="1"/>
      <name val="Calibri"/>
      <family val="2"/>
      <scheme val="minor"/>
    </font>
    <font>
      <u val="double"/>
      <sz val="11"/>
      <name val="Times New Roman"/>
      <family val="1"/>
    </font>
    <font>
      <u val="double"/>
      <sz val="11"/>
      <color theme="1"/>
      <name val="Times New Roman"/>
      <family val="1"/>
    </font>
    <font>
      <sz val="11"/>
      <color theme="1"/>
      <name val="Times New Roman"/>
      <family val="1"/>
    </font>
    <font>
      <u val="double"/>
      <sz val="11"/>
      <color rgb="FF000000"/>
      <name val="Wingdings"/>
      <charset val="2"/>
    </font>
    <font>
      <i/>
      <u val="double"/>
      <sz val="11"/>
      <color rgb="FF000000"/>
      <name val="Times New Roman"/>
      <family val="1"/>
    </font>
    <font>
      <b/>
      <u val="double"/>
      <sz val="11"/>
      <color rgb="FF000000"/>
      <name val="Times New Roman"/>
      <family val="1"/>
    </font>
    <font>
      <u val="double"/>
      <sz val="11"/>
      <color theme="1"/>
      <name val="Calibri"/>
      <family val="2"/>
      <scheme val="minor"/>
    </font>
    <font>
      <u val="double"/>
      <vertAlign val="superscript"/>
      <sz val="11"/>
      <color rgb="FFFF0000"/>
      <name val="Calibri"/>
      <family val="2"/>
      <scheme val="minor"/>
    </font>
  </fonts>
  <fills count="5">
    <fill>
      <patternFill patternType="none"/>
    </fill>
    <fill>
      <patternFill patternType="gray125"/>
    </fill>
    <fill>
      <patternFill patternType="solid">
        <fgColor theme="4"/>
        <bgColor theme="4"/>
      </patternFill>
    </fill>
    <fill>
      <patternFill patternType="solid">
        <fgColor theme="4"/>
        <bgColor indexed="64"/>
      </patternFill>
    </fill>
    <fill>
      <patternFill patternType="solid">
        <fgColor rgb="FFFFFFFF"/>
        <bgColor indexed="64"/>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bottom/>
      <diagonal/>
    </border>
    <border>
      <left style="medium">
        <color rgb="FF000000"/>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indexed="64"/>
      </top>
      <bottom/>
      <diagonal/>
    </border>
  </borders>
  <cellStyleXfs count="2">
    <xf numFmtId="0" fontId="0" fillId="0" borderId="0"/>
    <xf numFmtId="0" fontId="10" fillId="0" borderId="0" applyNumberFormat="0" applyFill="0" applyBorder="0" applyAlignment="0" applyProtection="0"/>
  </cellStyleXfs>
  <cellXfs count="229">
    <xf numFmtId="0" fontId="0" fillId="0" borderId="0" xfId="0"/>
    <xf numFmtId="0" fontId="0" fillId="0" borderId="0" xfId="0" applyAlignment="1">
      <alignment wrapText="1"/>
    </xf>
    <xf numFmtId="0" fontId="17" fillId="0" borderId="0" xfId="0" applyFont="1"/>
    <xf numFmtId="0" fontId="19" fillId="0" borderId="0" xfId="0" applyFont="1" applyAlignment="1">
      <alignment horizontal="center" vertical="center" wrapText="1"/>
    </xf>
    <xf numFmtId="0" fontId="19" fillId="0" borderId="0" xfId="0" applyFont="1" applyAlignment="1">
      <alignment vertical="center" wrapText="1"/>
    </xf>
    <xf numFmtId="0" fontId="20" fillId="0" borderId="0" xfId="0" applyFont="1" applyAlignment="1">
      <alignment horizontal="center" vertical="center" wrapText="1"/>
    </xf>
    <xf numFmtId="0" fontId="18" fillId="0" borderId="0" xfId="0" applyFont="1" applyAlignment="1">
      <alignment horizontal="center" vertical="center" wrapText="1"/>
    </xf>
    <xf numFmtId="0" fontId="9" fillId="0" borderId="0" xfId="0" applyFont="1"/>
    <xf numFmtId="0" fontId="12" fillId="0" borderId="0" xfId="1" applyFont="1" applyBorder="1" applyAlignment="1">
      <alignment horizontal="center" vertical="center" wrapText="1"/>
    </xf>
    <xf numFmtId="0" fontId="6" fillId="0" borderId="0" xfId="0" applyFont="1" applyAlignment="1">
      <alignment horizontal="center" vertical="center" wrapText="1"/>
    </xf>
    <xf numFmtId="0" fontId="11" fillId="0" borderId="0" xfId="1" applyFont="1" applyBorder="1" applyAlignment="1">
      <alignment horizontal="center" vertical="center" wrapText="1"/>
    </xf>
    <xf numFmtId="0" fontId="5" fillId="0" borderId="0" xfId="0" applyFont="1" applyAlignment="1">
      <alignment horizontal="center" vertical="center" wrapText="1"/>
    </xf>
    <xf numFmtId="16" fontId="2" fillId="0" borderId="0" xfId="0" quotePrefix="1" applyNumberFormat="1" applyFont="1" applyAlignment="1">
      <alignment horizontal="center" vertical="center" wrapText="1"/>
    </xf>
    <xf numFmtId="0" fontId="1" fillId="0" borderId="0" xfId="0" applyFont="1" applyAlignment="1">
      <alignment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vertical="center" wrapText="1"/>
    </xf>
    <xf numFmtId="0" fontId="15" fillId="0" borderId="0" xfId="1" applyFont="1" applyBorder="1" applyAlignment="1">
      <alignment vertical="center" wrapText="1"/>
    </xf>
    <xf numFmtId="0" fontId="8" fillId="0" borderId="0" xfId="0" applyFont="1" applyAlignment="1">
      <alignment horizontal="center" vertical="center" wrapText="1"/>
    </xf>
    <xf numFmtId="1" fontId="3"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0" fontId="16" fillId="0" borderId="0" xfId="1" applyFont="1" applyBorder="1" applyAlignment="1">
      <alignment vertical="center" wrapText="1"/>
    </xf>
    <xf numFmtId="0" fontId="12" fillId="0" borderId="0" xfId="1" applyFont="1" applyFill="1" applyBorder="1" applyAlignment="1">
      <alignment horizontal="center" vertical="center" wrapText="1"/>
    </xf>
    <xf numFmtId="0" fontId="13" fillId="0" borderId="0" xfId="0" applyFont="1"/>
    <xf numFmtId="0" fontId="9" fillId="0" borderId="0" xfId="0" applyFont="1" applyAlignment="1">
      <alignment wrapText="1"/>
    </xf>
    <xf numFmtId="1"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1" applyFont="1" applyFill="1" applyBorder="1" applyAlignment="1">
      <alignment vertical="center" wrapText="1"/>
    </xf>
    <xf numFmtId="0" fontId="25" fillId="0" borderId="0" xfId="0" applyFont="1"/>
    <xf numFmtId="0" fontId="27" fillId="0" borderId="0" xfId="0" applyFont="1"/>
    <xf numFmtId="1" fontId="27" fillId="0" borderId="1" xfId="0" applyNumberFormat="1" applyFont="1" applyBorder="1" applyAlignment="1">
      <alignment horizontal="center" vertical="center" wrapText="1"/>
    </xf>
    <xf numFmtId="0" fontId="31" fillId="0" borderId="0" xfId="0" applyFont="1"/>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28" fillId="0" borderId="2" xfId="1" applyFont="1" applyBorder="1" applyAlignment="1">
      <alignment horizontal="center" vertical="center" wrapText="1"/>
    </xf>
    <xf numFmtId="0" fontId="35" fillId="0" borderId="2" xfId="1" applyFont="1" applyBorder="1" applyAlignment="1">
      <alignment horizontal="center" vertical="center" wrapText="1"/>
    </xf>
    <xf numFmtId="16" fontId="36" fillId="0" borderId="1" xfId="0" quotePrefix="1" applyNumberFormat="1" applyFont="1" applyBorder="1" applyAlignment="1">
      <alignment horizontal="center" vertical="center" wrapText="1"/>
    </xf>
    <xf numFmtId="0" fontId="36" fillId="0" borderId="1" xfId="0" applyFont="1" applyBorder="1" applyAlignment="1">
      <alignment vertical="center" wrapText="1"/>
    </xf>
    <xf numFmtId="0" fontId="29" fillId="0" borderId="1" xfId="1" applyFont="1" applyBorder="1" applyAlignment="1">
      <alignment vertical="center" wrapText="1"/>
    </xf>
    <xf numFmtId="16" fontId="36" fillId="0" borderId="6" xfId="0" quotePrefix="1" applyNumberFormat="1" applyFont="1" applyBorder="1" applyAlignment="1">
      <alignment horizontal="center" vertical="center" wrapText="1"/>
    </xf>
    <xf numFmtId="0" fontId="31" fillId="0" borderId="9" xfId="1" applyFont="1" applyBorder="1" applyAlignment="1">
      <alignment vertical="center"/>
    </xf>
    <xf numFmtId="0" fontId="36" fillId="0" borderId="1" xfId="1" applyFont="1" applyFill="1" applyBorder="1" applyAlignment="1">
      <alignment vertical="center" wrapText="1"/>
    </xf>
    <xf numFmtId="0" fontId="29" fillId="0" borderId="1" xfId="1" applyFont="1" applyFill="1" applyBorder="1" applyAlignment="1">
      <alignment vertical="center" wrapText="1"/>
    </xf>
    <xf numFmtId="0" fontId="30" fillId="0" borderId="1" xfId="1" applyFont="1" applyFill="1" applyBorder="1" applyAlignment="1">
      <alignment wrapText="1"/>
    </xf>
    <xf numFmtId="0" fontId="27" fillId="0" borderId="1" xfId="0" applyFont="1" applyBorder="1" applyAlignment="1">
      <alignment vertical="center" wrapText="1"/>
    </xf>
    <xf numFmtId="0" fontId="36" fillId="0" borderId="1" xfId="1" applyFont="1" applyBorder="1" applyAlignment="1">
      <alignment vertical="center" wrapText="1"/>
    </xf>
    <xf numFmtId="0" fontId="30" fillId="0" borderId="1" xfId="1" applyFont="1" applyBorder="1" applyAlignment="1">
      <alignment vertical="center" wrapText="1"/>
    </xf>
    <xf numFmtId="0" fontId="27" fillId="0" borderId="2" xfId="0" applyFont="1" applyBorder="1" applyAlignment="1">
      <alignment horizontal="center" vertical="center" wrapText="1"/>
    </xf>
    <xf numFmtId="0" fontId="36"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3" xfId="0" applyFont="1" applyBorder="1" applyAlignment="1">
      <alignment horizontal="center" vertical="center" wrapText="1"/>
    </xf>
    <xf numFmtId="1" fontId="32"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5"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 fillId="0" borderId="22" xfId="0" applyFont="1" applyBorder="1" applyAlignment="1">
      <alignment horizontal="center" vertical="center" wrapText="1"/>
    </xf>
    <xf numFmtId="1" fontId="3" fillId="0" borderId="1" xfId="0" applyNumberFormat="1" applyFont="1" applyBorder="1" applyAlignment="1">
      <alignment horizontal="center" vertical="center" wrapText="1"/>
    </xf>
    <xf numFmtId="1" fontId="7" fillId="0" borderId="1" xfId="0" applyNumberFormat="1" applyFont="1" applyBorder="1" applyAlignment="1">
      <alignment vertical="center" wrapText="1"/>
    </xf>
    <xf numFmtId="0" fontId="7" fillId="0" borderId="1" xfId="0" applyFont="1" applyBorder="1" applyAlignment="1">
      <alignment vertical="center" wrapText="1"/>
    </xf>
    <xf numFmtId="1" fontId="4" fillId="0" borderId="1" xfId="0" applyNumberFormat="1" applyFont="1" applyBorder="1" applyAlignment="1">
      <alignment horizontal="center" vertical="center" wrapText="1"/>
    </xf>
    <xf numFmtId="1" fontId="3" fillId="0" borderId="1" xfId="0" applyNumberFormat="1" applyFont="1" applyBorder="1" applyAlignment="1">
      <alignment vertical="center" wrapText="1"/>
    </xf>
    <xf numFmtId="1" fontId="11" fillId="0" borderId="1" xfId="1" applyNumberFormat="1" applyFont="1" applyBorder="1" applyAlignment="1">
      <alignment horizontal="center" vertical="center" wrapText="1"/>
    </xf>
    <xf numFmtId="0" fontId="7" fillId="0" borderId="2" xfId="0" applyFont="1" applyBorder="1" applyAlignment="1">
      <alignment horizontal="center" vertical="center" wrapText="1"/>
    </xf>
    <xf numFmtId="0" fontId="4" fillId="0" borderId="9" xfId="0" applyFont="1" applyBorder="1" applyAlignment="1">
      <alignment horizontal="center" vertical="center" wrapText="1"/>
    </xf>
    <xf numFmtId="0" fontId="7" fillId="0" borderId="11" xfId="0" applyFont="1" applyBorder="1" applyAlignment="1">
      <alignment horizontal="center" vertical="center" wrapText="1"/>
    </xf>
    <xf numFmtId="1" fontId="3" fillId="0" borderId="1" xfId="1" applyNumberFormat="1" applyFont="1" applyBorder="1" applyAlignment="1">
      <alignment horizontal="center" vertical="center" wrapText="1"/>
    </xf>
    <xf numFmtId="0" fontId="11" fillId="0" borderId="1" xfId="1" applyFont="1" applyFill="1" applyBorder="1" applyAlignment="1">
      <alignment horizontal="center" vertical="center" wrapText="1"/>
    </xf>
    <xf numFmtId="0" fontId="31" fillId="0" borderId="0" xfId="0" applyFont="1" applyAlignment="1">
      <alignment horizontal="right"/>
    </xf>
    <xf numFmtId="0" fontId="24" fillId="0" borderId="0" xfId="0" applyFont="1" applyAlignment="1">
      <alignment horizontal="center" wrapText="1"/>
    </xf>
    <xf numFmtId="0" fontId="43" fillId="0" borderId="0" xfId="1" applyFont="1" applyBorder="1" applyAlignment="1">
      <alignment horizontal="center" wrapText="1"/>
    </xf>
    <xf numFmtId="0" fontId="24" fillId="0" borderId="0" xfId="0" applyFont="1" applyAlignment="1">
      <alignment horizontal="center" vertical="center" wrapText="1"/>
    </xf>
    <xf numFmtId="0" fontId="43" fillId="0" borderId="0" xfId="1" applyFont="1" applyBorder="1" applyAlignment="1">
      <alignment horizontal="center"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0" fontId="27" fillId="0" borderId="19" xfId="0" applyFont="1" applyBorder="1" applyAlignment="1">
      <alignment vertical="center" wrapText="1"/>
    </xf>
    <xf numFmtId="0" fontId="27" fillId="0" borderId="17" xfId="0" applyFont="1" applyBorder="1" applyAlignment="1">
      <alignment vertical="center" wrapText="1"/>
    </xf>
    <xf numFmtId="0" fontId="37" fillId="0" borderId="20" xfId="1" applyFont="1" applyBorder="1" applyAlignment="1">
      <alignment vertical="center" wrapText="1"/>
    </xf>
    <xf numFmtId="0" fontId="27" fillId="0" borderId="9" xfId="0" applyFont="1" applyBorder="1" applyAlignment="1">
      <alignment vertical="center" wrapText="1"/>
    </xf>
    <xf numFmtId="0" fontId="27" fillId="0" borderId="16" xfId="0" applyFont="1" applyBorder="1" applyAlignment="1">
      <alignment vertical="center" wrapText="1"/>
    </xf>
    <xf numFmtId="0" fontId="27" fillId="0" borderId="18" xfId="0" applyFont="1" applyBorder="1" applyAlignment="1">
      <alignment vertical="center" wrapText="1"/>
    </xf>
    <xf numFmtId="0" fontId="30" fillId="0" borderId="10" xfId="1" applyFont="1" applyBorder="1" applyAlignment="1">
      <alignment vertical="center" wrapText="1"/>
    </xf>
    <xf numFmtId="0" fontId="27" fillId="0" borderId="9" xfId="0" applyFont="1" applyBorder="1"/>
    <xf numFmtId="0" fontId="30" fillId="0" borderId="9" xfId="0" applyFont="1" applyBorder="1" applyAlignment="1">
      <alignment horizontal="center" vertical="center" wrapText="1"/>
    </xf>
    <xf numFmtId="0" fontId="46" fillId="0" borderId="0" xfId="0" applyFont="1" applyAlignment="1">
      <alignment horizontal="center"/>
    </xf>
    <xf numFmtId="0" fontId="38" fillId="0" borderId="9" xfId="0" applyFont="1" applyBorder="1" applyAlignment="1">
      <alignment horizontal="center" vertical="center" wrapText="1"/>
    </xf>
    <xf numFmtId="0" fontId="27" fillId="4" borderId="9" xfId="0" applyFont="1" applyFill="1" applyBorder="1" applyAlignment="1">
      <alignment vertical="center" wrapText="1"/>
    </xf>
    <xf numFmtId="0" fontId="27" fillId="4" borderId="16" xfId="0" applyFont="1" applyFill="1" applyBorder="1" applyAlignment="1">
      <alignment vertical="center" wrapText="1"/>
    </xf>
    <xf numFmtId="0" fontId="27" fillId="4" borderId="10" xfId="0" applyFont="1" applyFill="1" applyBorder="1" applyAlignment="1">
      <alignment vertical="center" wrapText="1"/>
    </xf>
    <xf numFmtId="0" fontId="27" fillId="4" borderId="11" xfId="0" applyFont="1" applyFill="1" applyBorder="1" applyAlignment="1">
      <alignment vertical="center" wrapText="1"/>
    </xf>
    <xf numFmtId="0" fontId="47" fillId="0" borderId="0" xfId="0" applyFont="1" applyAlignment="1">
      <alignment horizontal="left" vertical="center" indent="5"/>
    </xf>
    <xf numFmtId="0" fontId="36" fillId="0" borderId="10" xfId="0" applyFont="1" applyBorder="1" applyAlignment="1">
      <alignment vertical="center" wrapText="1"/>
    </xf>
    <xf numFmtId="0" fontId="33" fillId="2" borderId="9"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6" fillId="0" borderId="8" xfId="0" applyFont="1" applyBorder="1" applyAlignment="1">
      <alignment horizontal="center" vertical="center" wrapText="1"/>
    </xf>
    <xf numFmtId="0" fontId="36" fillId="0" borderId="12" xfId="0" applyFont="1" applyBorder="1" applyAlignment="1">
      <alignment vertical="center" wrapText="1"/>
    </xf>
    <xf numFmtId="0" fontId="36" fillId="0" borderId="10" xfId="0" applyFont="1" applyBorder="1" applyAlignment="1">
      <alignment horizontal="center" vertical="center" wrapText="1"/>
    </xf>
    <xf numFmtId="0" fontId="36" fillId="0" borderId="11" xfId="0" applyFont="1" applyBorder="1" applyAlignment="1">
      <alignment vertical="center" wrapText="1"/>
    </xf>
    <xf numFmtId="0" fontId="36" fillId="0" borderId="1" xfId="0" quotePrefix="1" applyFont="1" applyBorder="1" applyAlignment="1">
      <alignment vertical="center" wrapText="1"/>
    </xf>
    <xf numFmtId="16" fontId="36" fillId="0" borderId="3"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11" fontId="36" fillId="0" borderId="3" xfId="0" quotePrefix="1" applyNumberFormat="1" applyFont="1" applyBorder="1" applyAlignment="1">
      <alignment horizontal="center" vertical="center" wrapText="1"/>
    </xf>
    <xf numFmtId="0" fontId="36" fillId="0" borderId="5" xfId="0" applyFont="1" applyBorder="1" applyAlignment="1">
      <alignment horizontal="center" vertical="center" wrapText="1"/>
    </xf>
    <xf numFmtId="0" fontId="36" fillId="0" borderId="14" xfId="0" applyFont="1" applyBorder="1" applyAlignment="1">
      <alignment vertical="center" wrapText="1"/>
    </xf>
    <xf numFmtId="1" fontId="27" fillId="0" borderId="15" xfId="0" applyNumberFormat="1" applyFont="1" applyBorder="1" applyAlignment="1">
      <alignment horizontal="center" vertical="center" wrapText="1"/>
    </xf>
    <xf numFmtId="0" fontId="30" fillId="0" borderId="7" xfId="0" applyFont="1" applyBorder="1" applyAlignment="1">
      <alignment horizontal="center" vertical="center" wrapText="1"/>
    </xf>
    <xf numFmtId="0" fontId="28" fillId="2" borderId="2" xfId="1" applyFont="1" applyFill="1" applyBorder="1" applyAlignment="1">
      <alignment horizontal="center" vertical="center" wrapText="1"/>
    </xf>
    <xf numFmtId="1" fontId="27" fillId="0" borderId="6" xfId="0" applyNumberFormat="1" applyFont="1" applyBorder="1" applyAlignment="1">
      <alignment horizontal="center" vertical="center" wrapText="1"/>
    </xf>
    <xf numFmtId="1" fontId="27" fillId="0" borderId="0" xfId="0" applyNumberFormat="1" applyFont="1" applyAlignment="1">
      <alignment horizontal="center" vertical="center" wrapText="1"/>
    </xf>
    <xf numFmtId="0" fontId="4" fillId="0" borderId="2" xfId="0" applyFont="1" applyBorder="1" applyAlignment="1">
      <alignment horizontal="center" vertical="center" wrapText="1"/>
    </xf>
    <xf numFmtId="0" fontId="36" fillId="0" borderId="2" xfId="0" applyFont="1" applyBorder="1" applyAlignment="1">
      <alignment horizontal="center" vertical="center" wrapText="1"/>
    </xf>
    <xf numFmtId="0" fontId="4" fillId="0" borderId="4" xfId="0" applyFont="1" applyBorder="1" applyAlignment="1">
      <alignment horizontal="center" vertical="center" wrapText="1"/>
    </xf>
    <xf numFmtId="0" fontId="0" fillId="0" borderId="9" xfId="0" applyBorder="1" applyAlignment="1">
      <alignment horizontal="center"/>
    </xf>
    <xf numFmtId="0" fontId="3" fillId="0" borderId="2"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1" xfId="0" applyFont="1" applyBorder="1" applyAlignment="1">
      <alignment horizontal="center" vertical="center" wrapText="1"/>
    </xf>
    <xf numFmtId="0" fontId="22" fillId="0" borderId="2" xfId="0" applyFont="1" applyBorder="1" applyAlignment="1">
      <alignment horizontal="center" vertical="center" wrapText="1"/>
    </xf>
    <xf numFmtId="0" fontId="7" fillId="0" borderId="7" xfId="0" applyFont="1" applyBorder="1" applyAlignment="1">
      <alignment horizontal="center" vertical="center" wrapText="1"/>
    </xf>
    <xf numFmtId="0" fontId="21" fillId="0" borderId="9" xfId="1" applyFont="1" applyBorder="1" applyAlignment="1">
      <alignment horizontal="center"/>
    </xf>
    <xf numFmtId="0" fontId="36" fillId="0" borderId="7" xfId="0" applyFont="1" applyBorder="1" applyAlignment="1">
      <alignment horizontal="center" vertical="center" wrapText="1"/>
    </xf>
    <xf numFmtId="0" fontId="33" fillId="2" borderId="4" xfId="0" applyFont="1" applyFill="1" applyBorder="1" applyAlignment="1">
      <alignment horizontal="center" vertical="center" wrapText="1"/>
    </xf>
    <xf numFmtId="0" fontId="28" fillId="3" borderId="9" xfId="1" applyFont="1" applyFill="1" applyBorder="1" applyAlignment="1">
      <alignment horizontal="center" vertical="center" wrapText="1"/>
    </xf>
    <xf numFmtId="0" fontId="36" fillId="0" borderId="1" xfId="0" applyFont="1" applyBorder="1" applyAlignment="1">
      <alignment horizontal="center" vertical="center" wrapText="1"/>
    </xf>
    <xf numFmtId="0" fontId="29" fillId="0" borderId="1" xfId="0" applyFont="1" applyBorder="1" applyAlignment="1">
      <alignment horizontal="center" vertical="center" wrapText="1"/>
    </xf>
    <xf numFmtId="1" fontId="36" fillId="0" borderId="1" xfId="0" applyNumberFormat="1" applyFont="1" applyBorder="1" applyAlignment="1">
      <alignment horizontal="center" vertical="center" wrapText="1"/>
    </xf>
    <xf numFmtId="0" fontId="11" fillId="0" borderId="23" xfId="1" applyFont="1" applyBorder="1" applyAlignment="1">
      <alignment horizontal="center"/>
    </xf>
    <xf numFmtId="0" fontId="23" fillId="0" borderId="23" xfId="1" applyFont="1" applyBorder="1" applyAlignment="1">
      <alignment horizontal="center"/>
    </xf>
    <xf numFmtId="0" fontId="33" fillId="0" borderId="1" xfId="0" applyFont="1" applyBorder="1" applyAlignment="1">
      <alignment vertical="center" wrapText="1"/>
    </xf>
    <xf numFmtId="0" fontId="30" fillId="0" borderId="4" xfId="0" applyFont="1" applyBorder="1" applyAlignment="1">
      <alignment horizontal="center" vertical="center" wrapText="1"/>
    </xf>
    <xf numFmtId="1" fontId="27" fillId="0" borderId="25"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1" fontId="27" fillId="0" borderId="24" xfId="0" applyNumberFormat="1" applyFont="1" applyBorder="1" applyAlignment="1">
      <alignment horizontal="center" vertical="center" wrapText="1"/>
    </xf>
    <xf numFmtId="0" fontId="27" fillId="0" borderId="0" xfId="0" applyFont="1" applyAlignment="1">
      <alignment vertical="center"/>
    </xf>
    <xf numFmtId="0" fontId="34" fillId="0" borderId="11" xfId="1" applyFont="1" applyBorder="1" applyAlignment="1">
      <alignment horizontal="center" vertical="center" wrapText="1"/>
    </xf>
    <xf numFmtId="0" fontId="51" fillId="0" borderId="0" xfId="1" applyFont="1" applyAlignment="1">
      <alignment horizontal="center"/>
    </xf>
    <xf numFmtId="0" fontId="52" fillId="0" borderId="0" xfId="1" applyFont="1" applyAlignment="1">
      <alignment horizontal="center"/>
    </xf>
    <xf numFmtId="0" fontId="30" fillId="0" borderId="12" xfId="1" applyFont="1" applyBorder="1" applyAlignment="1">
      <alignment vertical="center" wrapText="1"/>
    </xf>
    <xf numFmtId="0" fontId="34" fillId="0" borderId="9" xfId="1" applyFont="1" applyBorder="1" applyAlignment="1">
      <alignment horizontal="center" vertical="center" wrapText="1"/>
    </xf>
    <xf numFmtId="0" fontId="0" fillId="0" borderId="0" xfId="0" applyAlignment="1">
      <alignment vertical="center"/>
    </xf>
    <xf numFmtId="0" fontId="12" fillId="0" borderId="0" xfId="1" applyFont="1" applyAlignment="1">
      <alignment horizontal="left" vertical="center"/>
    </xf>
    <xf numFmtId="0" fontId="18" fillId="0" borderId="0" xfId="1" applyFont="1" applyFill="1" applyAlignment="1">
      <alignment vertical="center"/>
    </xf>
    <xf numFmtId="0" fontId="12" fillId="0" borderId="0" xfId="1" applyFont="1" applyAlignment="1">
      <alignment horizontal="left" vertical="center" wrapText="1"/>
    </xf>
    <xf numFmtId="0" fontId="39" fillId="0" borderId="0" xfId="0" applyFont="1" applyAlignment="1">
      <alignment vertical="center" wrapText="1"/>
    </xf>
    <xf numFmtId="0" fontId="12" fillId="0" borderId="0" xfId="1" applyFont="1" applyAlignment="1">
      <alignment vertical="center" wrapText="1"/>
    </xf>
    <xf numFmtId="0" fontId="54" fillId="0" borderId="1" xfId="1" applyFont="1" applyFill="1" applyBorder="1" applyAlignment="1">
      <alignment horizontal="center" vertical="center" wrapText="1"/>
    </xf>
    <xf numFmtId="0" fontId="27" fillId="0" borderId="1" xfId="1" applyFont="1" applyBorder="1" applyAlignment="1">
      <alignment vertical="center" wrapText="1"/>
    </xf>
    <xf numFmtId="0" fontId="31" fillId="3" borderId="20" xfId="0" applyFont="1" applyFill="1" applyBorder="1" applyAlignment="1">
      <alignment horizontal="center" vertical="center"/>
    </xf>
    <xf numFmtId="0" fontId="24" fillId="3" borderId="26" xfId="0" applyFont="1" applyFill="1" applyBorder="1" applyAlignment="1">
      <alignment horizontal="center" vertical="center" wrapText="1"/>
    </xf>
    <xf numFmtId="0" fontId="28" fillId="3" borderId="26" xfId="1" applyFont="1" applyFill="1" applyBorder="1" applyAlignment="1">
      <alignment horizontal="center" vertical="center" wrapText="1"/>
    </xf>
    <xf numFmtId="1" fontId="7" fillId="0" borderId="3" xfId="0" applyNumberFormat="1" applyFont="1" applyBorder="1" applyAlignment="1">
      <alignment horizontal="center" vertical="center" wrapText="1"/>
    </xf>
    <xf numFmtId="0" fontId="27" fillId="0" borderId="0" xfId="0" applyFont="1" applyAlignment="1">
      <alignment horizontal="left"/>
    </xf>
    <xf numFmtId="0" fontId="19" fillId="0" borderId="0" xfId="0" applyFont="1" applyAlignment="1">
      <alignment horizontal="left" wrapText="1"/>
    </xf>
    <xf numFmtId="0" fontId="57" fillId="0" borderId="0" xfId="1" applyFont="1" applyFill="1" applyBorder="1" applyAlignment="1">
      <alignment horizontal="left" wrapText="1"/>
    </xf>
    <xf numFmtId="0" fontId="19" fillId="0" borderId="0" xfId="0" applyFont="1" applyAlignment="1">
      <alignment horizontal="left" vertical="center" wrapText="1"/>
    </xf>
    <xf numFmtId="0" fontId="57" fillId="0" borderId="0" xfId="1" applyFont="1" applyFill="1" applyBorder="1" applyAlignment="1">
      <alignment horizontal="left" vertical="center" wrapText="1"/>
    </xf>
    <xf numFmtId="0" fontId="30" fillId="0" borderId="0" xfId="0" applyFont="1" applyAlignment="1">
      <alignment horizontal="center" vertical="center" wrapText="1"/>
    </xf>
    <xf numFmtId="1" fontId="59" fillId="0" borderId="1" xfId="1" applyNumberFormat="1" applyFont="1" applyBorder="1" applyAlignment="1">
      <alignment horizontal="center" vertical="center" wrapText="1"/>
    </xf>
    <xf numFmtId="0" fontId="40" fillId="0" borderId="0" xfId="1" applyFont="1" applyAlignment="1">
      <alignment horizontal="left" vertical="center"/>
    </xf>
    <xf numFmtId="0" fontId="18" fillId="0" borderId="0" xfId="1" applyFont="1" applyAlignment="1">
      <alignment vertical="center"/>
    </xf>
    <xf numFmtId="0" fontId="40" fillId="0" borderId="0" xfId="1" applyFont="1" applyAlignment="1">
      <alignment vertical="center" wrapText="1"/>
    </xf>
    <xf numFmtId="0" fontId="39" fillId="0" borderId="0" xfId="1" applyFont="1" applyAlignment="1">
      <alignment vertical="center"/>
    </xf>
    <xf numFmtId="0" fontId="48" fillId="0" borderId="0" xfId="0" applyFont="1" applyAlignment="1">
      <alignment vertical="center"/>
    </xf>
    <xf numFmtId="0" fontId="18" fillId="0" borderId="0" xfId="1" applyFont="1" applyAlignment="1">
      <alignment vertical="center" wrapText="1"/>
    </xf>
    <xf numFmtId="0" fontId="50" fillId="0" borderId="0" xfId="0" applyFont="1" applyAlignment="1">
      <alignment vertical="center"/>
    </xf>
    <xf numFmtId="1" fontId="54" fillId="0" borderId="1" xfId="1" applyNumberFormat="1" applyFont="1" applyBorder="1" applyAlignment="1">
      <alignment horizontal="center" vertical="center" wrapText="1"/>
    </xf>
    <xf numFmtId="0" fontId="18" fillId="0" borderId="0" xfId="1" applyFont="1"/>
    <xf numFmtId="0" fontId="3" fillId="0" borderId="1" xfId="1" applyFont="1" applyFill="1" applyBorder="1" applyAlignment="1">
      <alignment horizontal="center" vertical="center" wrapText="1"/>
    </xf>
    <xf numFmtId="1" fontId="61" fillId="0" borderId="1" xfId="1" applyNumberFormat="1" applyFont="1" applyBorder="1" applyAlignment="1">
      <alignment horizontal="center" vertical="center" wrapText="1"/>
    </xf>
    <xf numFmtId="1" fontId="63" fillId="0" borderId="1" xfId="1" applyNumberFormat="1" applyFont="1" applyBorder="1" applyAlignment="1">
      <alignment horizontal="center" vertical="center" wrapText="1"/>
    </xf>
    <xf numFmtId="0" fontId="30" fillId="0" borderId="9" xfId="1" applyFont="1" applyBorder="1" applyAlignment="1">
      <alignment horizontal="left" vertical="center"/>
    </xf>
    <xf numFmtId="0" fontId="59" fillId="0" borderId="1" xfId="1" applyFont="1" applyBorder="1" applyAlignment="1">
      <alignment horizontal="center" vertical="center" wrapText="1"/>
    </xf>
    <xf numFmtId="0" fontId="64" fillId="0" borderId="11" xfId="1" applyFont="1" applyBorder="1" applyAlignment="1">
      <alignment horizontal="center" vertical="center" wrapText="1"/>
    </xf>
    <xf numFmtId="0" fontId="35" fillId="0" borderId="9" xfId="0" applyFont="1" applyBorder="1" applyAlignment="1">
      <alignment horizontal="center" vertical="center" wrapText="1"/>
    </xf>
    <xf numFmtId="0" fontId="63" fillId="0" borderId="1" xfId="1" applyFont="1" applyBorder="1" applyAlignment="1">
      <alignment horizontal="center" vertical="center" wrapText="1"/>
    </xf>
    <xf numFmtId="0" fontId="34" fillId="0" borderId="19" xfId="1" applyFont="1" applyBorder="1" applyAlignment="1">
      <alignment horizontal="left" vertical="center" wrapText="1"/>
    </xf>
    <xf numFmtId="0" fontId="30" fillId="0" borderId="2" xfId="1" applyFont="1" applyFill="1" applyBorder="1" applyAlignment="1">
      <alignment horizontal="center" vertical="center" wrapText="1"/>
    </xf>
    <xf numFmtId="0" fontId="75" fillId="0" borderId="0" xfId="1" applyFont="1" applyAlignment="1">
      <alignment horizontal="center" vertical="center"/>
    </xf>
    <xf numFmtId="0" fontId="39" fillId="0" borderId="0" xfId="0" applyFont="1" applyAlignment="1">
      <alignment horizontal="left" vertical="center" wrapText="1"/>
    </xf>
    <xf numFmtId="0" fontId="39" fillId="0" borderId="0" xfId="0" applyFont="1" applyAlignment="1">
      <alignment vertical="center"/>
    </xf>
    <xf numFmtId="0" fontId="18" fillId="0" borderId="0" xfId="1" applyFont="1" applyFill="1" applyAlignment="1">
      <alignment vertical="center" wrapText="1"/>
    </xf>
    <xf numFmtId="0" fontId="27" fillId="0" borderId="0" xfId="0" applyFont="1" applyAlignment="1">
      <alignment wrapText="1"/>
    </xf>
    <xf numFmtId="0" fontId="39" fillId="0" borderId="0" xfId="1" applyFont="1" applyAlignment="1">
      <alignment vertical="center" wrapText="1"/>
    </xf>
    <xf numFmtId="0" fontId="27" fillId="0" borderId="0" xfId="0" applyFont="1" applyAlignment="1">
      <alignment horizontal="left" wrapText="1"/>
    </xf>
    <xf numFmtId="0" fontId="42" fillId="0" borderId="0" xfId="1" applyFont="1"/>
    <xf numFmtId="11" fontId="55" fillId="0" borderId="3" xfId="0" quotePrefix="1" applyNumberFormat="1" applyFont="1" applyBorder="1" applyAlignment="1">
      <alignment horizontal="center" vertical="center" wrapText="1"/>
    </xf>
    <xf numFmtId="0" fontId="55" fillId="0" borderId="12" xfId="0" applyFont="1" applyBorder="1" applyAlignment="1">
      <alignment vertical="center" wrapText="1"/>
    </xf>
    <xf numFmtId="0" fontId="67" fillId="0" borderId="2" xfId="0" applyFont="1" applyBorder="1" applyAlignment="1">
      <alignment horizontal="center" vertical="center" wrapText="1"/>
    </xf>
    <xf numFmtId="0" fontId="68" fillId="0" borderId="11" xfId="0" applyFont="1" applyBorder="1" applyAlignment="1">
      <alignment horizontal="center" vertical="center" wrapText="1"/>
    </xf>
    <xf numFmtId="0" fontId="84" fillId="0" borderId="1" xfId="0" applyFont="1" applyBorder="1" applyAlignment="1">
      <alignment horizontal="center" vertical="center" wrapText="1"/>
    </xf>
    <xf numFmtId="1" fontId="68" fillId="0" borderId="6" xfId="0" applyNumberFormat="1" applyFont="1" applyBorder="1" applyAlignment="1">
      <alignment horizontal="center" vertical="center" wrapText="1"/>
    </xf>
    <xf numFmtId="0" fontId="85" fillId="0" borderId="0" xfId="0" applyFont="1"/>
    <xf numFmtId="0" fontId="39" fillId="0" borderId="0" xfId="0" applyFont="1"/>
    <xf numFmtId="1" fontId="88" fillId="0" borderId="1" xfId="0" applyNumberFormat="1" applyFont="1" applyBorder="1" applyAlignment="1">
      <alignment horizontal="center" vertical="center" wrapText="1"/>
    </xf>
    <xf numFmtId="1" fontId="89" fillId="0" borderId="1" xfId="0" applyNumberFormat="1" applyFont="1" applyBorder="1" applyAlignment="1">
      <alignment horizontal="center" vertical="center" wrapText="1"/>
    </xf>
    <xf numFmtId="0" fontId="77" fillId="0" borderId="1" xfId="1" applyFont="1" applyBorder="1" applyAlignment="1">
      <alignment vertical="center" wrapText="1"/>
    </xf>
    <xf numFmtId="0" fontId="92" fillId="0" borderId="0" xfId="0" applyFont="1"/>
    <xf numFmtId="16" fontId="77" fillId="0" borderId="1" xfId="0" quotePrefix="1" applyNumberFormat="1" applyFont="1" applyBorder="1" applyAlignment="1">
      <alignment horizontal="center" vertical="center" wrapText="1"/>
    </xf>
    <xf numFmtId="0" fontId="34" fillId="0" borderId="1" xfId="1" applyFont="1" applyBorder="1" applyAlignment="1">
      <alignment horizontal="center" vertical="center" wrapText="1"/>
    </xf>
    <xf numFmtId="0" fontId="19" fillId="0" borderId="9" xfId="0" applyFont="1" applyBorder="1" applyAlignment="1">
      <alignment horizontal="left" vertical="center" wrapText="1"/>
    </xf>
    <xf numFmtId="0" fontId="81" fillId="0" borderId="1" xfId="1" applyFont="1" applyBorder="1" applyAlignment="1">
      <alignment horizontal="center" vertical="center" wrapText="1"/>
    </xf>
    <xf numFmtId="1" fontId="34" fillId="0" borderId="1" xfId="1" quotePrefix="1" applyNumberFormat="1" applyFont="1" applyBorder="1" applyAlignment="1">
      <alignment horizontal="center" vertical="center" wrapText="1"/>
    </xf>
    <xf numFmtId="1" fontId="75" fillId="0" borderId="1" xfId="1" applyNumberFormat="1" applyFont="1" applyBorder="1" applyAlignment="1">
      <alignment horizontal="center" vertical="center" wrapText="1"/>
    </xf>
    <xf numFmtId="0" fontId="18" fillId="0" borderId="0" xfId="1" applyFont="1" applyAlignment="1">
      <alignment horizontal="left"/>
    </xf>
    <xf numFmtId="0" fontId="42" fillId="0" borderId="0" xfId="1" applyFont="1" applyAlignment="1">
      <alignment horizontal="left"/>
    </xf>
    <xf numFmtId="0" fontId="18" fillId="0" borderId="0" xfId="1" applyFont="1" applyAlignment="1">
      <alignment horizontal="left" vertical="center" wrapText="1"/>
    </xf>
    <xf numFmtId="0" fontId="42" fillId="0" borderId="0" xfId="1" applyFont="1" applyAlignment="1">
      <alignment horizontal="left" vertical="center" wrapText="1"/>
    </xf>
    <xf numFmtId="0" fontId="39" fillId="0" borderId="0" xfId="0" applyFont="1" applyAlignment="1">
      <alignment horizontal="left" vertical="center" wrapText="1"/>
    </xf>
    <xf numFmtId="0" fontId="18" fillId="0" borderId="0" xfId="1" applyFont="1" applyFill="1" applyAlignment="1">
      <alignment vertical="center" wrapText="1"/>
    </xf>
    <xf numFmtId="0" fontId="42" fillId="0" borderId="0" xfId="1" applyFont="1" applyFill="1" applyAlignment="1">
      <alignment vertical="center" wrapText="1"/>
    </xf>
    <xf numFmtId="0" fontId="56" fillId="0" borderId="0" xfId="0" applyFont="1" applyAlignment="1">
      <alignment horizontal="left" vertical="center" wrapText="1"/>
    </xf>
    <xf numFmtId="0" fontId="39" fillId="0" borderId="0" xfId="1" applyFont="1" applyAlignment="1">
      <alignment horizontal="left" vertical="center" wrapText="1"/>
    </xf>
    <xf numFmtId="0" fontId="18" fillId="0" borderId="0" xfId="1" applyFont="1" applyFill="1" applyAlignment="1">
      <alignment horizontal="left" vertical="center" wrapText="1"/>
    </xf>
    <xf numFmtId="0" fontId="53" fillId="0" borderId="0" xfId="1" applyFont="1" applyFill="1" applyAlignment="1">
      <alignment horizontal="left" vertical="center" wrapText="1"/>
    </xf>
    <xf numFmtId="0" fontId="21" fillId="0" borderId="0" xfId="1" applyFont="1" applyFill="1" applyAlignment="1">
      <alignment horizontal="left" vertical="center" wrapText="1"/>
    </xf>
    <xf numFmtId="0" fontId="39" fillId="0" borderId="0" xfId="1" applyFont="1" applyFill="1" applyAlignment="1">
      <alignment horizontal="left" vertical="center" wrapText="1"/>
    </xf>
    <xf numFmtId="0" fontId="39" fillId="0" borderId="0" xfId="0" applyFont="1" applyAlignment="1">
      <alignment vertical="center"/>
    </xf>
    <xf numFmtId="0" fontId="0" fillId="0" borderId="0" xfId="0" applyAlignment="1">
      <alignment vertical="center"/>
    </xf>
    <xf numFmtId="0" fontId="39" fillId="0" borderId="0" xfId="0" applyFont="1" applyAlignment="1">
      <alignment horizontal="left" vertical="top" wrapText="1"/>
    </xf>
    <xf numFmtId="0" fontId="27" fillId="0" borderId="0" xfId="0" applyFont="1" applyAlignment="1">
      <alignment wrapText="1"/>
    </xf>
    <xf numFmtId="0" fontId="39" fillId="0" borderId="0" xfId="1" applyFont="1" applyAlignment="1">
      <alignment vertical="center" wrapText="1"/>
    </xf>
    <xf numFmtId="0" fontId="18" fillId="0" borderId="21"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27" fillId="0" borderId="0" xfId="0" applyFont="1" applyAlignment="1">
      <alignment horizontal="left" wrapText="1"/>
    </xf>
  </cellXfs>
  <cellStyles count="2">
    <cellStyle name="Hyperlink" xfId="1" builtinId="8"/>
    <cellStyle name="Normal" xfId="0" builtinId="0"/>
  </cellStyles>
  <dxfs count="160">
    <dxf>
      <font>
        <b val="0"/>
        <i val="0"/>
        <strike val="0"/>
        <condense val="0"/>
        <extend val="0"/>
        <outline val="0"/>
        <shadow val="0"/>
        <u val="none"/>
        <vertAlign val="baseline"/>
        <sz val="11"/>
        <color theme="1"/>
        <name val="Times New Roman"/>
        <family val="1"/>
        <scheme val="none"/>
      </font>
      <numFmt numFmtId="1" formatCode="0"/>
      <alignment horizontal="center" vertical="center" textRotation="0" wrapText="1" indent="0" justifyLastLine="0" shrinkToFit="0" readingOrder="0"/>
      <border diagonalUp="0" diagonalDown="0" outline="0">
        <left style="medium">
          <color rgb="FF000000"/>
        </left>
        <right/>
        <top/>
        <bottom/>
      </border>
    </dxf>
    <dxf>
      <font>
        <strike val="0"/>
        <outline val="0"/>
        <shadow val="0"/>
        <u val="none"/>
        <vertAlign val="baseline"/>
        <sz val="11"/>
        <name val="Times New Roman"/>
        <scheme val="none"/>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right style="medium">
          <color rgb="FF000000"/>
        </right>
        <top/>
        <bottom/>
      </border>
    </dxf>
    <dxf>
      <font>
        <strike val="0"/>
        <outline val="0"/>
        <shadow val="0"/>
        <sz val="11"/>
      </font>
    </dxf>
    <dxf>
      <font>
        <b val="0"/>
        <i val="0"/>
        <strike val="0"/>
        <condense val="0"/>
        <extend val="0"/>
        <outline val="0"/>
        <shadow val="0"/>
        <u val="none"/>
        <vertAlign val="baseline"/>
        <sz val="11"/>
        <color rgb="FF000000"/>
        <name val="Times New Roman"/>
        <family val="1"/>
        <scheme val="none"/>
      </font>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bottom/>
      </border>
    </dxf>
    <dxf>
      <font>
        <strike val="0"/>
        <outline val="0"/>
        <shadow val="0"/>
        <u val="none"/>
        <vertAlign val="baseline"/>
        <sz val="11"/>
        <name val="Times New Roman"/>
        <scheme val="none"/>
      </font>
    </dxf>
    <dxf>
      <border outline="0">
        <right style="medium">
          <color rgb="FF000000"/>
        </right>
        <top style="medium">
          <color rgb="FF000000"/>
        </top>
      </border>
    </dxf>
    <dxf>
      <font>
        <b val="0"/>
        <i val="0"/>
        <strike val="0"/>
        <condense val="0"/>
        <extend val="0"/>
        <outline val="0"/>
        <shadow val="0"/>
        <u val="none"/>
        <vertAlign val="baseline"/>
        <sz val="9"/>
        <color auto="1"/>
        <name val="Times New Roman"/>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1"/>
        <color rgb="FF000000"/>
        <name val="Times New Roman"/>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Times New Roman"/>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charset val="2"/>
        <scheme val="none"/>
      </font>
      <numFmt numFmtId="1" formatCode="0"/>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horizontal/>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general"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Wingdings"/>
        <scheme val="none"/>
      </font>
      <numFmt numFmtId="1" formatCode="0"/>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scheme val="none"/>
      </font>
      <alignment horizontal="general"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Times New Roman"/>
        <scheme val="none"/>
      </font>
      <numFmt numFmtId="21" formatCode="d\-mmm"/>
      <alignment horizontal="center" vertical="center" textRotation="0" wrapText="1" indent="0" justifyLastLine="0" shrinkToFit="0" readingOrder="0"/>
      <border diagonalUp="0" diagonalDown="0"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Times New Roman"/>
        <scheme val="none"/>
      </font>
      <border diagonalUp="0" diagonalDown="0" outline="0">
        <left style="medium">
          <color rgb="FF000000"/>
        </left>
        <right style="medium">
          <color rgb="FF000000"/>
        </right>
        <top/>
        <bottom/>
      </border>
    </dxf>
    <dxf>
      <border outline="0">
        <top style="medium">
          <color rgb="FF000000"/>
        </top>
      </border>
    </dxf>
    <dxf>
      <font>
        <b val="0"/>
        <i val="0"/>
        <strike val="0"/>
        <condense val="0"/>
        <extend val="0"/>
        <outline val="0"/>
        <shadow val="0"/>
        <u val="none"/>
        <vertAlign val="baseline"/>
        <sz val="11"/>
        <color theme="1"/>
        <name val="Wingdings"/>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1"/>
        <color rgb="FF000000"/>
        <name val="Times New Roman"/>
        <scheme val="none"/>
      </font>
      <alignment horizontal="center" vertical="center" textRotation="0" wrapText="1" indent="0" justifyLastLine="0" shrinkToFit="0" readingOrder="0"/>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AM110" totalsRowCount="1" headerRowDxfId="159" dataDxfId="157" totalsRowDxfId="155" headerRowBorderDxfId="158" tableBorderDxfId="156">
  <autoFilter ref="B8:AM109" xr:uid="{00000000-0009-0000-0100-000001000000}"/>
  <tableColumns count="38">
    <tableColumn id="1" xr3:uid="{00000000-0010-0000-0000-000001000000}" name="Step No. " totalsRowLabel="Count" dataDxfId="154" totalsRowDxfId="153"/>
    <tableColumn id="2" xr3:uid="{00000000-0010-0000-0000-000002000000}" name="Requirement" dataDxfId="152" totalsRowDxfId="151" dataCellStyle="Hyperlink"/>
    <tableColumn id="39" xr3:uid="{00000000-0010-0000-0000-000027000000}" name="Ag. Soc1" totalsRowFunction="count" dataDxfId="150" totalsRowDxfId="149"/>
    <tableColumn id="40" xr3:uid="{00000000-0010-0000-0000-000028000000}" name="Airport Authority" totalsRowFunction="count" dataDxfId="148" totalsRowDxfId="147"/>
    <tableColumn id="46" xr3:uid="{00000000-0010-0000-0000-00002E000000}" name="City" totalsRowFunction="count" dataDxfId="146" totalsRowDxfId="145"/>
    <tableColumn id="41" xr3:uid="{00000000-0010-0000-0000-000029000000}" name="Comm. College (3354)" totalsRowFunction="count" dataDxfId="144" totalsRowDxfId="143"/>
    <tableColumn id="42" xr3:uid="{00000000-0010-0000-0000-00002A000000}" name="Community School" totalsRowFunction="count" dataDxfId="142" totalsRowDxfId="141"/>
    <tableColumn id="43" xr3:uid="{00000000-0010-0000-0000-00002B000000}" name="Conservancy District" totalsRowFunction="count" dataDxfId="140" totalsRowDxfId="139"/>
    <tableColumn id="44" xr3:uid="{00000000-0010-0000-0000-00002C000000}" name="COG" totalsRowFunction="count" dataDxfId="138" totalsRowDxfId="137"/>
    <tableColumn id="45" xr3:uid="{00000000-0010-0000-0000-00002D000000}" name="County36" totalsRowFunction="count" dataDxfId="136" totalsRowDxfId="135"/>
    <tableColumn id="47" xr3:uid="{00000000-0010-0000-0000-00002F000000}" name="DC &amp; CIC18" totalsRowFunction="count" dataDxfId="134" totalsRowDxfId="133"/>
    <tableColumn id="48" xr3:uid="{00000000-0010-0000-0000-000030000000}" name="ESC" totalsRowFunction="count" dataDxfId="132" totalsRowDxfId="131"/>
    <tableColumn id="49" xr3:uid="{00000000-0010-0000-0000-000031000000}" name="FCFC" totalsRowFunction="count" dataDxfId="130" totalsRowDxfId="129"/>
    <tableColumn id="50" xr3:uid="{00000000-0010-0000-0000-000032000000}" name="Gen. Health Dist." totalsRowFunction="count" dataDxfId="128" totalsRowDxfId="127"/>
    <tableColumn id="51" xr3:uid="{00000000-0010-0000-0000-000033000000}" name="Joint Amb. Dist." totalsRowFunction="count" dataDxfId="126" totalsRowDxfId="125"/>
    <tableColumn id="52" xr3:uid="{00000000-0010-0000-0000-000034000000}" name="Joint Fire Dist." totalsRowFunction="count" dataDxfId="124" totalsRowDxfId="123"/>
    <tableColumn id="53" xr3:uid="{00000000-0010-0000-0000-000035000000}" name="Jt. Juv. Detention Facility" totalsRowFunction="count" dataDxfId="122" totalsRowDxfId="121"/>
    <tableColumn id="3" xr3:uid="{00000000-0010-0000-0000-000003000000}" name="Joint Mental Health District" totalsRowFunction="count" dataDxfId="120" totalsRowDxfId="119"/>
    <tableColumn id="4" xr3:uid="{00000000-0010-0000-0000-000004000000}" name="Joint Police Dist." totalsRowFunction="count" dataDxfId="118" totalsRowDxfId="117"/>
    <tableColumn id="54" xr3:uid="{00000000-0010-0000-0000-000036000000}" name="Joint Rec. Dist." totalsRowFunction="count" dataDxfId="116" totalsRowDxfId="115"/>
    <tableColumn id="55" xr3:uid="{00000000-0010-0000-0000-000037000000}" name="Joint Township Cemetery or Union Cemetery" totalsRowFunction="count" dataDxfId="114" totalsRowDxfId="113"/>
    <tableColumn id="56" xr3:uid="{00000000-0010-0000-0000-000038000000}" name="Library15" totalsRowFunction="count" dataDxfId="112" totalsRowDxfId="111"/>
    <tableColumn id="9" xr3:uid="{EB11472E-0E70-4F6E-9A1B-51094945A81C}" name="Metropolitan Housing Authority79" totalsRowFunction="count" dataDxfId="110" totalsRowDxfId="109"/>
    <tableColumn id="57" xr3:uid="{00000000-0010-0000-0000-000039000000}" name="Park Dist." totalsRowFunction="count" dataDxfId="108" totalsRowDxfId="107"/>
    <tableColumn id="58" xr3:uid="{00000000-0010-0000-0000-00003A000000}" name="Port Auth." totalsRowFunction="count" dataDxfId="106" totalsRowDxfId="105"/>
    <tableColumn id="5" xr3:uid="{00000000-0010-0000-0000-000005000000}" name="Regional Planning Comm’n" totalsRowFunction="count" dataDxfId="104" totalsRowDxfId="103"/>
    <tableColumn id="59" xr3:uid="{00000000-0010-0000-0000-00003B000000}" name="Regional Water &amp; Sewer" totalsRowFunction="count" dataDxfId="102" totalsRowDxfId="101"/>
    <tableColumn id="60" xr3:uid="{00000000-0010-0000-0000-00003C000000}" name="Soil &amp; Water Conservation District" totalsRowFunction="count" dataDxfId="100" totalsRowDxfId="99"/>
    <tableColumn id="6" xr3:uid="{00000000-0010-0000-0000-000006000000}" name="Solid Waste District" totalsRowFunction="count" dataDxfId="98" totalsRowDxfId="97"/>
    <tableColumn id="7" xr3:uid="{00000000-0010-0000-0000-000007000000}" name="State Colg./ Univ." totalsRowFunction="count" dataDxfId="96" totalsRowDxfId="95"/>
    <tableColumn id="61" xr3:uid="{00000000-0010-0000-0000-00003D000000}" name="State Comm. College (3358)19" totalsRowFunction="count" dataDxfId="94" totalsRowDxfId="93"/>
    <tableColumn id="62" xr3:uid="{00000000-0010-0000-0000-00003E000000}" name="STEM/STEAM Schools39" totalsRowFunction="count" dataDxfId="92" totalsRowDxfId="91"/>
    <tableColumn id="63" xr3:uid="{00000000-0010-0000-0000-00003F000000}" name="Tech College (3357)" totalsRowFunction="count" dataDxfId="90" totalsRowDxfId="89"/>
    <tableColumn id="64" xr3:uid="{00000000-0010-0000-0000-000040000000}" name="Township" totalsRowFunction="count" dataDxfId="88" totalsRowDxfId="87"/>
    <tableColumn id="65" xr3:uid="{00000000-0010-0000-0000-000041000000}" name="Traditional Schools49" totalsRowFunction="count" dataDxfId="86" totalsRowDxfId="85"/>
    <tableColumn id="8" xr3:uid="{00000000-0010-0000-0000-000008000000}" name="Union Cemetery District" totalsRowFunction="count" dataDxfId="84" totalsRowDxfId="83"/>
    <tableColumn id="32" xr3:uid="{00000000-0010-0000-0000-000020000000}" name="Village" totalsRowFunction="count" dataDxfId="82" totalsRowDxfId="81"/>
    <tableColumn id="36" xr3:uid="{00000000-0010-0000-0000-000024000000}" name="Count" dataDxfId="80" totalsRowDxfId="79">
      <calculatedColumnFormula>SUBTOTAL(103,S9:AL9)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7:AM25" totalsRowCount="1" headerRowDxfId="78" dataDxfId="76" totalsRowDxfId="74" headerRowBorderDxfId="77" tableBorderDxfId="75">
  <autoFilter ref="B7:AM24" xr:uid="{00000000-0009-0000-0100-000002000000}"/>
  <tableColumns count="38">
    <tableColumn id="1" xr3:uid="{00000000-0010-0000-0100-000001000000}" name="Sect. No. " totalsRowLabel="Total" totalsRowDxfId="73"/>
    <tableColumn id="2" xr3:uid="{00000000-0010-0000-0100-000002000000}" name="Requirement" totalsRowDxfId="72"/>
    <tableColumn id="3" xr3:uid="{00000000-0010-0000-0100-000003000000}" name="Ag. Soc12" totalsRowFunction="count" dataDxfId="71" totalsRowDxfId="70"/>
    <tableColumn id="4" xr3:uid="{00000000-0010-0000-0100-000004000000}" name="Airport Authority" totalsRowFunction="count" dataDxfId="69" totalsRowDxfId="68"/>
    <tableColumn id="5" xr3:uid="{00000000-0010-0000-0100-000005000000}" name="City" totalsRowFunction="count" dataDxfId="67" totalsRowDxfId="66"/>
    <tableColumn id="6" xr3:uid="{00000000-0010-0000-0100-000006000000}" name="Comm. College (3354)" totalsRowFunction="count" dataDxfId="65" totalsRowDxfId="64"/>
    <tableColumn id="7" xr3:uid="{00000000-0010-0000-0100-000007000000}" name="Community School" totalsRowFunction="count" dataDxfId="63" totalsRowDxfId="62"/>
    <tableColumn id="8" xr3:uid="{00000000-0010-0000-0100-000008000000}" name="Conservancy District" totalsRowFunction="count" dataDxfId="61" totalsRowDxfId="60"/>
    <tableColumn id="9" xr3:uid="{00000000-0010-0000-0100-000009000000}" name="COG" totalsRowFunction="count" dataDxfId="59" totalsRowDxfId="58"/>
    <tableColumn id="10" xr3:uid="{00000000-0010-0000-0100-00000A000000}" name="County" totalsRowFunction="count" dataDxfId="57" totalsRowDxfId="56"/>
    <tableColumn id="11" xr3:uid="{00000000-0010-0000-0100-00000B000000}" name="DC &amp; CIC" totalsRowFunction="count" dataDxfId="55" totalsRowDxfId="54"/>
    <tableColumn id="12" xr3:uid="{00000000-0010-0000-0100-00000C000000}" name="ESC" totalsRowFunction="count" dataDxfId="53" totalsRowDxfId="52"/>
    <tableColumn id="13" xr3:uid="{00000000-0010-0000-0100-00000D000000}" name="FCFC" totalsRowFunction="count" dataDxfId="51" totalsRowDxfId="50"/>
    <tableColumn id="14" xr3:uid="{00000000-0010-0000-0100-00000E000000}" name="Gen. Health Dist." totalsRowFunction="count" dataDxfId="49" totalsRowDxfId="48"/>
    <tableColumn id="15" xr3:uid="{00000000-0010-0000-0100-00000F000000}" name="Joint Amb. Dist." totalsRowFunction="count" dataDxfId="47" totalsRowDxfId="46"/>
    <tableColumn id="16" xr3:uid="{00000000-0010-0000-0100-000010000000}" name="Joint Fire Dist." totalsRowFunction="count" dataDxfId="45" totalsRowDxfId="44"/>
    <tableColumn id="17" xr3:uid="{00000000-0010-0000-0100-000011000000}" name="Jt. Juv. Detention Facility" totalsRowFunction="count" dataDxfId="43" totalsRowDxfId="42"/>
    <tableColumn id="18" xr3:uid="{00000000-0010-0000-0100-000012000000}" name="Joint Mental Health District" totalsRowFunction="count" dataDxfId="41" totalsRowDxfId="40"/>
    <tableColumn id="19" xr3:uid="{00000000-0010-0000-0100-000013000000}" name="Joint Police Dist." totalsRowFunction="count" dataDxfId="39" totalsRowDxfId="38"/>
    <tableColumn id="20" xr3:uid="{00000000-0010-0000-0100-000014000000}" name="Joint Rec. Dist." totalsRowFunction="count" dataDxfId="37" totalsRowDxfId="36"/>
    <tableColumn id="21" xr3:uid="{00000000-0010-0000-0100-000015000000}" name="Joint Township Cemetery or Union Cemetery" totalsRowFunction="count" dataDxfId="35" totalsRowDxfId="34"/>
    <tableColumn id="22" xr3:uid="{00000000-0010-0000-0100-000016000000}" name="Library" totalsRowFunction="count" dataDxfId="33" totalsRowDxfId="32"/>
    <tableColumn id="38" xr3:uid="{B91F4538-B9E2-43AB-A7F7-7377D3F1384C}" name="Met. Housing Auth." totalsRowFunction="count" dataDxfId="31" totalsRowDxfId="30"/>
    <tableColumn id="23" xr3:uid="{00000000-0010-0000-0100-000017000000}" name="Park Dist." totalsRowFunction="count" dataDxfId="29" totalsRowDxfId="28"/>
    <tableColumn id="24" xr3:uid="{00000000-0010-0000-0100-000018000000}" name="Port Auth." totalsRowFunction="count" dataDxfId="27" totalsRowDxfId="26"/>
    <tableColumn id="25" xr3:uid="{00000000-0010-0000-0100-000019000000}" name="Regional Planning Comm’n" totalsRowFunction="count" dataDxfId="25" totalsRowDxfId="24"/>
    <tableColumn id="26" xr3:uid="{00000000-0010-0000-0100-00001A000000}" name="Regional Water &amp; Sewer" totalsRowFunction="count" dataDxfId="23" totalsRowDxfId="22"/>
    <tableColumn id="27" xr3:uid="{00000000-0010-0000-0100-00001B000000}" name="Soil &amp; Water Conservation District" totalsRowFunction="count" dataDxfId="21" totalsRowDxfId="20"/>
    <tableColumn id="28" xr3:uid="{00000000-0010-0000-0100-00001C000000}" name="Solid Waste District" totalsRowFunction="count" dataDxfId="19" totalsRowDxfId="18"/>
    <tableColumn id="29" xr3:uid="{00000000-0010-0000-0100-00001D000000}" name="State Colg./ Univ." totalsRowFunction="count" dataDxfId="17" totalsRowDxfId="16"/>
    <tableColumn id="30" xr3:uid="{00000000-0010-0000-0100-00001E000000}" name="State Comm. College (3358)" totalsRowFunction="count" dataDxfId="15" totalsRowDxfId="14"/>
    <tableColumn id="31" xr3:uid="{00000000-0010-0000-0100-00001F000000}" name="STEM/STEAM Schools8" totalsRowFunction="count" dataDxfId="13" totalsRowDxfId="12"/>
    <tableColumn id="32" xr3:uid="{00000000-0010-0000-0100-000020000000}" name="Tech College (3357)" totalsRowFunction="count" dataDxfId="11" totalsRowDxfId="10"/>
    <tableColumn id="33" xr3:uid="{00000000-0010-0000-0100-000021000000}" name="Township" totalsRowFunction="count" dataDxfId="9" totalsRowDxfId="8"/>
    <tableColumn id="34" xr3:uid="{00000000-0010-0000-0100-000022000000}" name="Traditional Schools" totalsRowFunction="count" dataDxfId="7" totalsRowDxfId="6"/>
    <tableColumn id="35" xr3:uid="{00000000-0010-0000-0100-000023000000}" name="Union Cemetery District" totalsRowFunction="count" dataDxfId="5" totalsRowDxfId="4"/>
    <tableColumn id="36" xr3:uid="{00000000-0010-0000-0100-000024000000}" name="Village" totalsRowFunction="count" dataDxfId="3" totalsRowDxfId="2"/>
    <tableColumn id="37" xr3:uid="{00000000-0010-0000-0100-000025000000}" name="Count" dataDxfId="1" totalsRowDxfId="0">
      <calculatedColumnFormula>SUBTOTAL(103,D8:AL8)</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hioauditor.gov/references/guidance.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193"/>
  <sheetViews>
    <sheetView tabSelected="1" topLeftCell="B1" zoomScale="90" zoomScaleNormal="90" workbookViewId="0">
      <pane xSplit="2" ySplit="8" topLeftCell="D9" activePane="bottomRight" state="frozen"/>
      <selection pane="topRight" activeCell="D1" sqref="D1"/>
      <selection pane="bottomLeft" activeCell="B2" sqref="B2"/>
      <selection pane="bottomRight" activeCell="B1" sqref="B1"/>
    </sheetView>
  </sheetViews>
  <sheetFormatPr defaultRowHeight="14.5"/>
  <cols>
    <col min="2" max="2" width="9.453125" customWidth="1"/>
    <col min="3" max="3" width="127.453125" style="25" customWidth="1"/>
    <col min="4" max="38" width="17.453125" customWidth="1"/>
    <col min="39" max="39" width="8.54296875" style="32" customWidth="1"/>
  </cols>
  <sheetData>
    <row r="1" spans="2:39" s="32" customFormat="1" ht="30">
      <c r="B1" s="31" t="s">
        <v>0</v>
      </c>
      <c r="C1" s="186"/>
    </row>
    <row r="2" spans="2:39" s="32" customFormat="1" ht="14">
      <c r="B2" s="34" t="s">
        <v>1</v>
      </c>
      <c r="C2" s="186" t="s">
        <v>2</v>
      </c>
    </row>
    <row r="3" spans="2:39" s="32" customFormat="1" ht="14">
      <c r="C3" s="32" t="s">
        <v>3</v>
      </c>
    </row>
    <row r="4" spans="2:39" s="32" customFormat="1" ht="14">
      <c r="C4" s="32" t="s">
        <v>4</v>
      </c>
    </row>
    <row r="5" spans="2:39" s="32" customFormat="1" ht="14" hidden="1">
      <c r="C5" s="186"/>
    </row>
    <row r="6" spans="2:39" s="32" customFormat="1" ht="14" hidden="1">
      <c r="C6" s="186"/>
    </row>
    <row r="7" spans="2:39" s="32" customFormat="1" ht="14">
      <c r="C7" s="186"/>
    </row>
    <row r="8" spans="2:39" s="32" customFormat="1" ht="61.4" customHeight="1" thickBot="1">
      <c r="B8" s="35" t="s">
        <v>5</v>
      </c>
      <c r="C8" s="36" t="s">
        <v>6</v>
      </c>
      <c r="D8" s="37" t="s">
        <v>7</v>
      </c>
      <c r="E8" s="36" t="s">
        <v>8</v>
      </c>
      <c r="F8" s="36" t="s">
        <v>9</v>
      </c>
      <c r="G8" s="36" t="s">
        <v>10</v>
      </c>
      <c r="H8" s="36" t="s">
        <v>11</v>
      </c>
      <c r="I8" s="36" t="s">
        <v>12</v>
      </c>
      <c r="J8" s="36" t="s">
        <v>13</v>
      </c>
      <c r="K8" s="37" t="s">
        <v>14</v>
      </c>
      <c r="L8" s="37" t="s">
        <v>15</v>
      </c>
      <c r="M8" s="36" t="s">
        <v>16</v>
      </c>
      <c r="N8" s="36" t="s">
        <v>17</v>
      </c>
      <c r="O8" s="36" t="s">
        <v>18</v>
      </c>
      <c r="P8" s="36" t="s">
        <v>19</v>
      </c>
      <c r="Q8" s="36" t="s">
        <v>20</v>
      </c>
      <c r="R8" s="36" t="s">
        <v>21</v>
      </c>
      <c r="S8" s="36" t="s">
        <v>22</v>
      </c>
      <c r="T8" s="36" t="s">
        <v>553</v>
      </c>
      <c r="U8" s="36" t="s">
        <v>23</v>
      </c>
      <c r="V8" s="36" t="s">
        <v>24</v>
      </c>
      <c r="W8" s="36" t="s">
        <v>25</v>
      </c>
      <c r="X8" s="181" t="s">
        <v>26</v>
      </c>
      <c r="Y8" s="36" t="s">
        <v>27</v>
      </c>
      <c r="Z8" s="36" t="s">
        <v>28</v>
      </c>
      <c r="AA8" s="36" t="s">
        <v>29</v>
      </c>
      <c r="AB8" s="36" t="s">
        <v>30</v>
      </c>
      <c r="AC8" s="36" t="s">
        <v>31</v>
      </c>
      <c r="AD8" s="36" t="s">
        <v>32</v>
      </c>
      <c r="AE8" s="36" t="s">
        <v>33</v>
      </c>
      <c r="AF8" s="37" t="s">
        <v>34</v>
      </c>
      <c r="AG8" s="37" t="s">
        <v>35</v>
      </c>
      <c r="AH8" s="36" t="s">
        <v>36</v>
      </c>
      <c r="AI8" s="36" t="s">
        <v>37</v>
      </c>
      <c r="AJ8" s="38" t="s">
        <v>38</v>
      </c>
      <c r="AK8" s="36" t="s">
        <v>39</v>
      </c>
      <c r="AL8" s="36" t="s">
        <v>40</v>
      </c>
      <c r="AM8" s="36" t="s">
        <v>41</v>
      </c>
    </row>
    <row r="9" spans="2:39" ht="24" customHeight="1" thickBot="1">
      <c r="B9" s="39"/>
      <c r="C9" s="133" t="s">
        <v>42</v>
      </c>
      <c r="D9" s="56"/>
      <c r="E9" s="28"/>
      <c r="F9" s="56"/>
      <c r="G9" s="58" t="s">
        <v>43</v>
      </c>
      <c r="H9" s="56"/>
      <c r="I9" s="58" t="s">
        <v>44</v>
      </c>
      <c r="J9" s="59"/>
      <c r="K9" s="56"/>
      <c r="L9" s="29"/>
      <c r="M9" s="28"/>
      <c r="N9" s="176" t="s">
        <v>45</v>
      </c>
      <c r="O9" s="58" t="s">
        <v>46</v>
      </c>
      <c r="P9" s="58" t="s">
        <v>43</v>
      </c>
      <c r="Q9" s="58" t="s">
        <v>43</v>
      </c>
      <c r="R9" s="28"/>
      <c r="S9" s="28"/>
      <c r="T9" s="58" t="s">
        <v>43</v>
      </c>
      <c r="U9" s="176" t="s">
        <v>43</v>
      </c>
      <c r="V9" s="203">
        <v>3</v>
      </c>
      <c r="W9" s="27"/>
      <c r="X9" s="27"/>
      <c r="Y9" s="58" t="s">
        <v>43</v>
      </c>
      <c r="Z9" s="58" t="s">
        <v>43</v>
      </c>
      <c r="AA9" s="28"/>
      <c r="AB9" s="58" t="s">
        <v>43</v>
      </c>
      <c r="AC9" s="58" t="s">
        <v>47</v>
      </c>
      <c r="AD9" s="58" t="s">
        <v>44</v>
      </c>
      <c r="AE9" s="60"/>
      <c r="AF9" s="58" t="s">
        <v>43</v>
      </c>
      <c r="AG9" s="56"/>
      <c r="AH9" s="58" t="s">
        <v>43</v>
      </c>
      <c r="AI9" s="56"/>
      <c r="AJ9" s="56"/>
      <c r="AK9" s="57" t="s">
        <v>48</v>
      </c>
      <c r="AL9" s="56"/>
      <c r="AM9" s="33"/>
    </row>
    <row r="10" spans="2:39" ht="24" customHeight="1" thickBot="1">
      <c r="B10" s="39" t="s">
        <v>49</v>
      </c>
      <c r="C10" s="40" t="s">
        <v>50</v>
      </c>
      <c r="D10" s="28"/>
      <c r="E10" s="28"/>
      <c r="F10" s="29" t="s">
        <v>51</v>
      </c>
      <c r="G10" s="29" t="s">
        <v>51</v>
      </c>
      <c r="H10" s="56"/>
      <c r="I10" s="27" t="s">
        <v>51</v>
      </c>
      <c r="J10" s="28"/>
      <c r="K10" s="29" t="s">
        <v>51</v>
      </c>
      <c r="L10" s="28"/>
      <c r="M10" s="28"/>
      <c r="N10" s="28"/>
      <c r="O10" s="27"/>
      <c r="P10" s="29" t="s">
        <v>51</v>
      </c>
      <c r="Q10" s="29" t="s">
        <v>51</v>
      </c>
      <c r="R10" s="27" t="s">
        <v>51</v>
      </c>
      <c r="S10" s="27" t="s">
        <v>51</v>
      </c>
      <c r="T10" s="29" t="s">
        <v>51</v>
      </c>
      <c r="U10" s="29" t="s">
        <v>51</v>
      </c>
      <c r="V10" s="28"/>
      <c r="W10" s="58" t="s">
        <v>52</v>
      </c>
      <c r="X10" s="58"/>
      <c r="Y10" s="29" t="s">
        <v>51</v>
      </c>
      <c r="Z10" s="29" t="s">
        <v>51</v>
      </c>
      <c r="AA10" s="28"/>
      <c r="AB10" s="29" t="s">
        <v>51</v>
      </c>
      <c r="AC10" s="27" t="s">
        <v>51</v>
      </c>
      <c r="AD10" s="27" t="s">
        <v>51</v>
      </c>
      <c r="AE10" s="28"/>
      <c r="AF10" s="29" t="s">
        <v>51</v>
      </c>
      <c r="AG10" s="56"/>
      <c r="AH10" s="29" t="s">
        <v>51</v>
      </c>
      <c r="AI10" s="29" t="s">
        <v>51</v>
      </c>
      <c r="AJ10" s="29" t="s">
        <v>51</v>
      </c>
      <c r="AK10" s="27" t="s">
        <v>51</v>
      </c>
      <c r="AL10" s="29" t="s">
        <v>51</v>
      </c>
      <c r="AM10" s="33">
        <f t="shared" ref="AM10:AM30" si="0">SUBTOTAL(103,D10:AL10)</f>
        <v>22</v>
      </c>
    </row>
    <row r="11" spans="2:39" ht="24" customHeight="1" thickBot="1">
      <c r="B11" s="39" t="s">
        <v>53</v>
      </c>
      <c r="C11" s="40" t="s">
        <v>569</v>
      </c>
      <c r="D11" s="28"/>
      <c r="E11" s="28"/>
      <c r="F11" s="29" t="s">
        <v>51</v>
      </c>
      <c r="G11" s="29" t="s">
        <v>51</v>
      </c>
      <c r="H11" s="56"/>
      <c r="I11" s="27" t="s">
        <v>51</v>
      </c>
      <c r="J11" s="28"/>
      <c r="K11" s="29" t="s">
        <v>51</v>
      </c>
      <c r="L11" s="28"/>
      <c r="M11" s="28"/>
      <c r="N11" s="28"/>
      <c r="O11" s="58" t="s">
        <v>54</v>
      </c>
      <c r="P11" s="29" t="s">
        <v>51</v>
      </c>
      <c r="Q11" s="29" t="s">
        <v>51</v>
      </c>
      <c r="R11" s="27" t="s">
        <v>51</v>
      </c>
      <c r="S11" s="27" t="s">
        <v>51</v>
      </c>
      <c r="T11" s="29" t="s">
        <v>51</v>
      </c>
      <c r="U11" s="29" t="s">
        <v>51</v>
      </c>
      <c r="V11" s="28"/>
      <c r="W11" s="176" t="s">
        <v>55</v>
      </c>
      <c r="X11" s="58"/>
      <c r="Y11" s="29" t="s">
        <v>51</v>
      </c>
      <c r="Z11" s="29" t="s">
        <v>51</v>
      </c>
      <c r="AA11" s="28"/>
      <c r="AB11" s="58" t="s">
        <v>56</v>
      </c>
      <c r="AC11" s="27" t="s">
        <v>51</v>
      </c>
      <c r="AD11" s="27" t="s">
        <v>51</v>
      </c>
      <c r="AE11" s="28"/>
      <c r="AF11" s="29" t="s">
        <v>51</v>
      </c>
      <c r="AG11" s="56"/>
      <c r="AH11" s="29" t="s">
        <v>51</v>
      </c>
      <c r="AI11" s="29" t="s">
        <v>51</v>
      </c>
      <c r="AJ11" s="29" t="s">
        <v>51</v>
      </c>
      <c r="AK11" s="27" t="s">
        <v>51</v>
      </c>
      <c r="AL11" s="29" t="s">
        <v>51</v>
      </c>
      <c r="AM11" s="33">
        <f t="shared" si="0"/>
        <v>23</v>
      </c>
    </row>
    <row r="12" spans="2:39" ht="31.15" customHeight="1" thickBot="1">
      <c r="B12" s="39" t="s">
        <v>57</v>
      </c>
      <c r="C12" s="40" t="s">
        <v>564</v>
      </c>
      <c r="D12" s="28"/>
      <c r="E12" s="28"/>
      <c r="F12" s="29" t="s">
        <v>51</v>
      </c>
      <c r="G12" s="29" t="s">
        <v>51</v>
      </c>
      <c r="H12" s="56"/>
      <c r="I12" s="27" t="s">
        <v>51</v>
      </c>
      <c r="J12" s="28"/>
      <c r="K12" s="29" t="s">
        <v>51</v>
      </c>
      <c r="L12" s="28"/>
      <c r="M12" s="28"/>
      <c r="N12" s="28"/>
      <c r="O12" s="27"/>
      <c r="P12" s="29" t="s">
        <v>51</v>
      </c>
      <c r="Q12" s="29" t="s">
        <v>51</v>
      </c>
      <c r="R12" s="27" t="s">
        <v>51</v>
      </c>
      <c r="S12" s="27" t="s">
        <v>51</v>
      </c>
      <c r="T12" s="29" t="s">
        <v>51</v>
      </c>
      <c r="U12" s="29" t="s">
        <v>51</v>
      </c>
      <c r="V12" s="28"/>
      <c r="W12" s="57" t="s">
        <v>58</v>
      </c>
      <c r="X12" s="57"/>
      <c r="Y12" s="29" t="s">
        <v>51</v>
      </c>
      <c r="Z12" s="29" t="s">
        <v>51</v>
      </c>
      <c r="AA12" s="28"/>
      <c r="AB12" s="29" t="s">
        <v>51</v>
      </c>
      <c r="AC12" s="27" t="s">
        <v>51</v>
      </c>
      <c r="AD12" s="27" t="s">
        <v>51</v>
      </c>
      <c r="AE12" s="28"/>
      <c r="AF12" s="29" t="s">
        <v>51</v>
      </c>
      <c r="AG12" s="56"/>
      <c r="AH12" s="29" t="s">
        <v>51</v>
      </c>
      <c r="AI12" s="29" t="s">
        <v>51</v>
      </c>
      <c r="AJ12" s="29" t="s">
        <v>51</v>
      </c>
      <c r="AK12" s="27" t="s">
        <v>51</v>
      </c>
      <c r="AL12" s="29" t="s">
        <v>51</v>
      </c>
      <c r="AM12" s="33">
        <f t="shared" si="0"/>
        <v>22</v>
      </c>
    </row>
    <row r="13" spans="2:39" ht="24" customHeight="1" thickBot="1">
      <c r="B13" s="39" t="s">
        <v>59</v>
      </c>
      <c r="C13" s="40" t="s">
        <v>565</v>
      </c>
      <c r="D13" s="28"/>
      <c r="E13" s="28"/>
      <c r="F13" s="29" t="s">
        <v>51</v>
      </c>
      <c r="G13" s="29" t="s">
        <v>51</v>
      </c>
      <c r="H13" s="56"/>
      <c r="I13" s="205">
        <v>81</v>
      </c>
      <c r="J13" s="28"/>
      <c r="K13" s="29" t="s">
        <v>51</v>
      </c>
      <c r="L13" s="28"/>
      <c r="M13" s="28"/>
      <c r="N13" s="28"/>
      <c r="O13" s="28"/>
      <c r="P13" s="29" t="s">
        <v>51</v>
      </c>
      <c r="Q13" s="29" t="s">
        <v>51</v>
      </c>
      <c r="R13" s="27" t="s">
        <v>51</v>
      </c>
      <c r="S13" s="27" t="s">
        <v>51</v>
      </c>
      <c r="T13" s="29" t="s">
        <v>51</v>
      </c>
      <c r="U13" s="29" t="s">
        <v>51</v>
      </c>
      <c r="V13" s="28"/>
      <c r="W13" s="28"/>
      <c r="X13" s="28"/>
      <c r="Y13" s="58" t="s">
        <v>60</v>
      </c>
      <c r="Z13" s="27" t="s">
        <v>51</v>
      </c>
      <c r="AA13" s="28"/>
      <c r="AB13" s="58" t="s">
        <v>61</v>
      </c>
      <c r="AC13" s="58" t="s">
        <v>62</v>
      </c>
      <c r="AD13" s="58" t="s">
        <v>63</v>
      </c>
      <c r="AE13" s="28"/>
      <c r="AF13" s="29" t="s">
        <v>51</v>
      </c>
      <c r="AG13" s="56"/>
      <c r="AH13" s="29" t="s">
        <v>51</v>
      </c>
      <c r="AI13" s="29" t="s">
        <v>51</v>
      </c>
      <c r="AJ13" s="29" t="s">
        <v>51</v>
      </c>
      <c r="AK13" s="27" t="s">
        <v>51</v>
      </c>
      <c r="AL13" s="29" t="s">
        <v>51</v>
      </c>
      <c r="AM13" s="33">
        <f>SUBTOTAL(103,D13:AL13)</f>
        <v>21</v>
      </c>
    </row>
    <row r="14" spans="2:39" ht="24" customHeight="1" thickBot="1">
      <c r="B14" s="39" t="s">
        <v>64</v>
      </c>
      <c r="C14" s="40" t="s">
        <v>65</v>
      </c>
      <c r="D14" s="28"/>
      <c r="E14" s="28"/>
      <c r="F14" s="29" t="s">
        <v>51</v>
      </c>
      <c r="G14" s="29" t="s">
        <v>51</v>
      </c>
      <c r="H14" s="56"/>
      <c r="I14" s="27" t="s">
        <v>51</v>
      </c>
      <c r="J14" s="28"/>
      <c r="K14" s="29" t="s">
        <v>51</v>
      </c>
      <c r="L14" s="28"/>
      <c r="M14" s="28"/>
      <c r="N14" s="28"/>
      <c r="O14" s="28"/>
      <c r="P14" s="29" t="s">
        <v>51</v>
      </c>
      <c r="Q14" s="29" t="s">
        <v>51</v>
      </c>
      <c r="R14" s="27" t="s">
        <v>51</v>
      </c>
      <c r="S14" s="27" t="s">
        <v>51</v>
      </c>
      <c r="T14" s="29" t="s">
        <v>51</v>
      </c>
      <c r="U14" s="29" t="s">
        <v>51</v>
      </c>
      <c r="V14" s="28"/>
      <c r="W14" s="28"/>
      <c r="X14" s="28"/>
      <c r="Y14" s="29" t="s">
        <v>51</v>
      </c>
      <c r="Z14" s="29" t="s">
        <v>51</v>
      </c>
      <c r="AA14" s="28"/>
      <c r="AB14" s="29" t="s">
        <v>51</v>
      </c>
      <c r="AC14" s="27" t="s">
        <v>51</v>
      </c>
      <c r="AD14" s="27" t="s">
        <v>51</v>
      </c>
      <c r="AE14" s="28"/>
      <c r="AF14" s="29" t="s">
        <v>51</v>
      </c>
      <c r="AG14" s="56"/>
      <c r="AH14" s="29" t="s">
        <v>51</v>
      </c>
      <c r="AI14" s="29" t="s">
        <v>51</v>
      </c>
      <c r="AJ14" s="29" t="s">
        <v>51</v>
      </c>
      <c r="AK14" s="27" t="s">
        <v>51</v>
      </c>
      <c r="AL14" s="29" t="s">
        <v>51</v>
      </c>
      <c r="AM14" s="33">
        <f t="shared" si="0"/>
        <v>21</v>
      </c>
    </row>
    <row r="15" spans="2:39" ht="24" customHeight="1" thickBot="1">
      <c r="B15" s="39" t="s">
        <v>66</v>
      </c>
      <c r="C15" s="49" t="s">
        <v>67</v>
      </c>
      <c r="D15" s="28"/>
      <c r="E15" s="28"/>
      <c r="F15" s="29" t="s">
        <v>51</v>
      </c>
      <c r="G15" s="29" t="s">
        <v>51</v>
      </c>
      <c r="H15" s="56"/>
      <c r="I15" s="27" t="s">
        <v>51</v>
      </c>
      <c r="J15" s="28"/>
      <c r="K15" s="29" t="s">
        <v>51</v>
      </c>
      <c r="L15" s="28"/>
      <c r="M15" s="28"/>
      <c r="N15" s="28"/>
      <c r="O15" s="28"/>
      <c r="P15" s="29" t="s">
        <v>51</v>
      </c>
      <c r="Q15" s="29" t="s">
        <v>51</v>
      </c>
      <c r="R15" s="27" t="s">
        <v>51</v>
      </c>
      <c r="S15" s="27" t="s">
        <v>51</v>
      </c>
      <c r="T15" s="29" t="s">
        <v>51</v>
      </c>
      <c r="U15" s="29" t="s">
        <v>51</v>
      </c>
      <c r="V15" s="28"/>
      <c r="W15" s="28"/>
      <c r="X15" s="28"/>
      <c r="Y15" s="29" t="s">
        <v>51</v>
      </c>
      <c r="Z15" s="29" t="s">
        <v>51</v>
      </c>
      <c r="AA15" s="28"/>
      <c r="AB15" s="29" t="s">
        <v>51</v>
      </c>
      <c r="AC15" s="27" t="s">
        <v>51</v>
      </c>
      <c r="AD15" s="27" t="s">
        <v>51</v>
      </c>
      <c r="AE15" s="28"/>
      <c r="AF15" s="29" t="s">
        <v>51</v>
      </c>
      <c r="AG15" s="56"/>
      <c r="AH15" s="29" t="s">
        <v>51</v>
      </c>
      <c r="AI15" s="29" t="s">
        <v>51</v>
      </c>
      <c r="AJ15" s="29" t="s">
        <v>51</v>
      </c>
      <c r="AK15" s="27" t="s">
        <v>51</v>
      </c>
      <c r="AL15" s="29" t="s">
        <v>51</v>
      </c>
      <c r="AM15" s="33">
        <f t="shared" si="0"/>
        <v>21</v>
      </c>
    </row>
    <row r="16" spans="2:39" ht="24" customHeight="1" thickBot="1">
      <c r="B16" s="39" t="s">
        <v>68</v>
      </c>
      <c r="C16" s="41" t="s">
        <v>69</v>
      </c>
      <c r="D16" s="28"/>
      <c r="E16" s="28"/>
      <c r="F16" s="29" t="s">
        <v>51</v>
      </c>
      <c r="G16" s="29" t="s">
        <v>51</v>
      </c>
      <c r="H16" s="56"/>
      <c r="I16" s="27" t="s">
        <v>51</v>
      </c>
      <c r="J16" s="28"/>
      <c r="K16" s="29" t="s">
        <v>51</v>
      </c>
      <c r="L16" s="28"/>
      <c r="M16" s="28"/>
      <c r="N16" s="28"/>
      <c r="O16" s="28"/>
      <c r="P16" s="29" t="s">
        <v>51</v>
      </c>
      <c r="Q16" s="29" t="s">
        <v>51</v>
      </c>
      <c r="R16" s="27" t="s">
        <v>51</v>
      </c>
      <c r="S16" s="27" t="s">
        <v>51</v>
      </c>
      <c r="T16" s="29" t="s">
        <v>51</v>
      </c>
      <c r="U16" s="29" t="s">
        <v>51</v>
      </c>
      <c r="V16" s="28"/>
      <c r="W16" s="28"/>
      <c r="X16" s="28"/>
      <c r="Y16" s="29" t="s">
        <v>51</v>
      </c>
      <c r="Z16" s="29" t="s">
        <v>51</v>
      </c>
      <c r="AA16" s="28"/>
      <c r="AB16" s="29" t="s">
        <v>51</v>
      </c>
      <c r="AC16" s="27" t="s">
        <v>51</v>
      </c>
      <c r="AD16" s="27" t="s">
        <v>51</v>
      </c>
      <c r="AE16" s="28"/>
      <c r="AF16" s="29" t="s">
        <v>51</v>
      </c>
      <c r="AG16" s="56"/>
      <c r="AH16" s="29" t="s">
        <v>51</v>
      </c>
      <c r="AI16" s="29" t="s">
        <v>51</v>
      </c>
      <c r="AJ16" s="29" t="s">
        <v>51</v>
      </c>
      <c r="AK16" s="27" t="s">
        <v>51</v>
      </c>
      <c r="AL16" s="29" t="s">
        <v>51</v>
      </c>
      <c r="AM16" s="33">
        <f t="shared" si="0"/>
        <v>21</v>
      </c>
    </row>
    <row r="17" spans="2:39" ht="24" customHeight="1" thickBot="1">
      <c r="B17" s="39" t="s">
        <v>70</v>
      </c>
      <c r="C17" s="40" t="s">
        <v>71</v>
      </c>
      <c r="D17" s="28"/>
      <c r="E17" s="28"/>
      <c r="F17" s="29" t="s">
        <v>51</v>
      </c>
      <c r="G17" s="29" t="s">
        <v>51</v>
      </c>
      <c r="H17" s="56"/>
      <c r="I17" s="27" t="s">
        <v>51</v>
      </c>
      <c r="J17" s="28"/>
      <c r="K17" s="29" t="s">
        <v>51</v>
      </c>
      <c r="L17" s="28"/>
      <c r="M17" s="28"/>
      <c r="N17" s="28"/>
      <c r="O17" s="28"/>
      <c r="P17" s="29" t="s">
        <v>51</v>
      </c>
      <c r="Q17" s="29" t="s">
        <v>51</v>
      </c>
      <c r="R17" s="27" t="s">
        <v>51</v>
      </c>
      <c r="S17" s="27" t="s">
        <v>51</v>
      </c>
      <c r="T17" s="29" t="s">
        <v>51</v>
      </c>
      <c r="U17" s="29" t="s">
        <v>51</v>
      </c>
      <c r="V17" s="28"/>
      <c r="W17" s="28"/>
      <c r="X17" s="28"/>
      <c r="Y17" s="29" t="s">
        <v>51</v>
      </c>
      <c r="Z17" s="29" t="s">
        <v>51</v>
      </c>
      <c r="AA17" s="28"/>
      <c r="AB17" s="29" t="s">
        <v>51</v>
      </c>
      <c r="AC17" s="27" t="s">
        <v>51</v>
      </c>
      <c r="AD17" s="27" t="s">
        <v>51</v>
      </c>
      <c r="AE17" s="28"/>
      <c r="AF17" s="29" t="s">
        <v>51</v>
      </c>
      <c r="AG17" s="56"/>
      <c r="AH17" s="29" t="s">
        <v>51</v>
      </c>
      <c r="AI17" s="29" t="s">
        <v>51</v>
      </c>
      <c r="AJ17" s="29" t="s">
        <v>51</v>
      </c>
      <c r="AK17" s="27" t="s">
        <v>51</v>
      </c>
      <c r="AL17" s="29" t="s">
        <v>51</v>
      </c>
      <c r="AM17" s="33">
        <f t="shared" si="0"/>
        <v>21</v>
      </c>
    </row>
    <row r="18" spans="2:39" ht="24" customHeight="1" thickBot="1">
      <c r="B18" s="39" t="s">
        <v>72</v>
      </c>
      <c r="C18" s="40" t="s">
        <v>546</v>
      </c>
      <c r="D18" s="28"/>
      <c r="E18" s="28"/>
      <c r="F18" s="29"/>
      <c r="G18" s="29"/>
      <c r="H18" s="56"/>
      <c r="I18" s="27"/>
      <c r="J18" s="28"/>
      <c r="K18" s="29" t="s">
        <v>51</v>
      </c>
      <c r="L18" s="28"/>
      <c r="M18" s="28"/>
      <c r="N18" s="28"/>
      <c r="O18" s="28"/>
      <c r="P18" s="29"/>
      <c r="Q18" s="29"/>
      <c r="R18" s="27"/>
      <c r="S18" s="27"/>
      <c r="T18" s="29"/>
      <c r="U18" s="29"/>
      <c r="V18" s="28"/>
      <c r="W18" s="28"/>
      <c r="X18" s="28"/>
      <c r="Y18" s="29"/>
      <c r="Z18" s="29"/>
      <c r="AA18" s="28"/>
      <c r="AB18" s="29"/>
      <c r="AC18" s="27"/>
      <c r="AD18" s="27"/>
      <c r="AE18" s="28"/>
      <c r="AF18" s="29"/>
      <c r="AG18" s="56"/>
      <c r="AH18" s="29"/>
      <c r="AI18" s="29"/>
      <c r="AJ18" s="29"/>
      <c r="AK18" s="27"/>
      <c r="AL18" s="29"/>
      <c r="AM18" s="33">
        <f t="shared" si="0"/>
        <v>1</v>
      </c>
    </row>
    <row r="19" spans="2:39" ht="24" customHeight="1" thickBot="1">
      <c r="B19" s="42"/>
      <c r="C19" s="43" t="s">
        <v>73</v>
      </c>
      <c r="D19" s="61"/>
      <c r="E19" s="28"/>
      <c r="F19" s="29"/>
      <c r="G19" s="29"/>
      <c r="H19" s="29"/>
      <c r="I19" s="27"/>
      <c r="J19" s="28"/>
      <c r="K19" s="29"/>
      <c r="L19" s="28"/>
      <c r="M19" s="28"/>
      <c r="N19" s="28"/>
      <c r="O19" s="28"/>
      <c r="P19" s="29"/>
      <c r="Q19" s="29"/>
      <c r="R19" s="27"/>
      <c r="S19" s="27"/>
      <c r="T19" s="29"/>
      <c r="U19" s="29"/>
      <c r="V19" s="28"/>
      <c r="W19" s="28"/>
      <c r="X19" s="28"/>
      <c r="Y19" s="29"/>
      <c r="Z19" s="29"/>
      <c r="AA19" s="28"/>
      <c r="AB19" s="29"/>
      <c r="AC19" s="27"/>
      <c r="AD19" s="27"/>
      <c r="AE19" s="28"/>
      <c r="AF19" s="29"/>
      <c r="AG19" s="29"/>
      <c r="AH19" s="29"/>
      <c r="AI19" s="29"/>
      <c r="AJ19" s="29"/>
      <c r="AK19" s="27"/>
      <c r="AL19" s="29"/>
      <c r="AM19" s="33">
        <f t="shared" si="0"/>
        <v>0</v>
      </c>
    </row>
    <row r="20" spans="2:39" ht="24" customHeight="1" thickBot="1">
      <c r="B20" s="39" t="s">
        <v>74</v>
      </c>
      <c r="C20" s="44" t="s">
        <v>75</v>
      </c>
      <c r="D20" s="62"/>
      <c r="E20" s="63"/>
      <c r="F20" s="26"/>
      <c r="G20" s="29" t="s">
        <v>51</v>
      </c>
      <c r="H20" s="26"/>
      <c r="I20" s="29" t="s">
        <v>51</v>
      </c>
      <c r="J20" s="62"/>
      <c r="K20" s="26"/>
      <c r="L20" s="62"/>
      <c r="M20" s="62"/>
      <c r="N20" s="62"/>
      <c r="O20" s="62"/>
      <c r="P20" s="29" t="s">
        <v>51</v>
      </c>
      <c r="Q20" s="29" t="s">
        <v>51</v>
      </c>
      <c r="R20" s="62"/>
      <c r="S20" s="62"/>
      <c r="T20" s="29" t="s">
        <v>51</v>
      </c>
      <c r="U20" s="29" t="s">
        <v>51</v>
      </c>
      <c r="V20" s="62"/>
      <c r="W20" s="62"/>
      <c r="X20" s="62"/>
      <c r="Y20" s="29" t="s">
        <v>51</v>
      </c>
      <c r="Z20" s="62"/>
      <c r="AA20" s="62"/>
      <c r="AB20" s="29" t="s">
        <v>51</v>
      </c>
      <c r="AC20" s="62"/>
      <c r="AD20" s="29" t="s">
        <v>51</v>
      </c>
      <c r="AE20" s="29" t="s">
        <v>51</v>
      </c>
      <c r="AF20" s="29" t="s">
        <v>51</v>
      </c>
      <c r="AG20" s="26"/>
      <c r="AH20" s="29" t="s">
        <v>51</v>
      </c>
      <c r="AI20" s="26"/>
      <c r="AJ20" s="26"/>
      <c r="AK20" s="62"/>
      <c r="AL20" s="26"/>
      <c r="AM20" s="33">
        <f t="shared" si="0"/>
        <v>12</v>
      </c>
    </row>
    <row r="21" spans="2:39" ht="24" customHeight="1" thickBot="1">
      <c r="B21" s="39" t="s">
        <v>74</v>
      </c>
      <c r="C21" s="44" t="s">
        <v>76</v>
      </c>
      <c r="D21" s="62"/>
      <c r="E21" s="63"/>
      <c r="F21" s="26"/>
      <c r="G21" s="29" t="s">
        <v>51</v>
      </c>
      <c r="H21" s="26"/>
      <c r="I21" s="29" t="s">
        <v>51</v>
      </c>
      <c r="J21" s="62"/>
      <c r="K21" s="26"/>
      <c r="L21" s="62"/>
      <c r="M21" s="62"/>
      <c r="N21" s="62"/>
      <c r="O21" s="62"/>
      <c r="P21" s="29" t="s">
        <v>51</v>
      </c>
      <c r="Q21" s="29" t="s">
        <v>51</v>
      </c>
      <c r="R21" s="62"/>
      <c r="S21" s="62"/>
      <c r="T21" s="29" t="s">
        <v>51</v>
      </c>
      <c r="U21" s="29" t="s">
        <v>51</v>
      </c>
      <c r="V21" s="62"/>
      <c r="W21" s="62"/>
      <c r="X21" s="62"/>
      <c r="Y21" s="29" t="s">
        <v>51</v>
      </c>
      <c r="Z21" s="62"/>
      <c r="AA21" s="62"/>
      <c r="AB21" s="29" t="s">
        <v>51</v>
      </c>
      <c r="AC21" s="62"/>
      <c r="AD21" s="29" t="s">
        <v>51</v>
      </c>
      <c r="AE21" s="72" t="s">
        <v>77</v>
      </c>
      <c r="AF21" s="29" t="s">
        <v>51</v>
      </c>
      <c r="AG21" s="26"/>
      <c r="AH21" s="29" t="s">
        <v>51</v>
      </c>
      <c r="AI21" s="26"/>
      <c r="AJ21" s="26"/>
      <c r="AK21" s="62"/>
      <c r="AL21" s="26"/>
      <c r="AM21" s="33">
        <f t="shared" si="0"/>
        <v>12</v>
      </c>
    </row>
    <row r="22" spans="2:39" ht="24" customHeight="1" thickBot="1">
      <c r="B22" s="39" t="s">
        <v>74</v>
      </c>
      <c r="C22" s="44" t="s">
        <v>78</v>
      </c>
      <c r="D22" s="62"/>
      <c r="E22" s="63"/>
      <c r="F22" s="26"/>
      <c r="G22" s="29" t="s">
        <v>51</v>
      </c>
      <c r="H22" s="26"/>
      <c r="I22" s="72" t="s">
        <v>79</v>
      </c>
      <c r="J22" s="62"/>
      <c r="K22" s="26"/>
      <c r="L22" s="62"/>
      <c r="M22" s="62"/>
      <c r="N22" s="62"/>
      <c r="O22" s="62"/>
      <c r="P22" s="29" t="s">
        <v>51</v>
      </c>
      <c r="Q22" s="29" t="s">
        <v>51</v>
      </c>
      <c r="R22" s="62"/>
      <c r="S22" s="29" t="s">
        <v>51</v>
      </c>
      <c r="T22" s="29" t="s">
        <v>51</v>
      </c>
      <c r="U22" s="29" t="s">
        <v>51</v>
      </c>
      <c r="V22" s="62"/>
      <c r="W22" s="62"/>
      <c r="X22" s="62"/>
      <c r="Y22" s="72" t="s">
        <v>80</v>
      </c>
      <c r="Z22" s="29" t="s">
        <v>51</v>
      </c>
      <c r="AA22" s="62"/>
      <c r="AB22" s="72" t="s">
        <v>80</v>
      </c>
      <c r="AC22" s="62"/>
      <c r="AD22" s="72" t="s">
        <v>79</v>
      </c>
      <c r="AE22" s="62"/>
      <c r="AF22" s="29" t="s">
        <v>51</v>
      </c>
      <c r="AG22" s="26"/>
      <c r="AH22" s="29" t="s">
        <v>51</v>
      </c>
      <c r="AI22" s="26"/>
      <c r="AJ22" s="26"/>
      <c r="AK22" s="29" t="s">
        <v>51</v>
      </c>
      <c r="AL22" s="26"/>
      <c r="AM22" s="33">
        <f t="shared" si="0"/>
        <v>14</v>
      </c>
    </row>
    <row r="23" spans="2:39" ht="24" customHeight="1" thickBot="1">
      <c r="B23" s="39" t="s">
        <v>74</v>
      </c>
      <c r="C23" s="44" t="s">
        <v>81</v>
      </c>
      <c r="D23" s="62"/>
      <c r="E23" s="63"/>
      <c r="F23" s="26"/>
      <c r="G23" s="29" t="s">
        <v>51</v>
      </c>
      <c r="H23" s="26"/>
      <c r="I23" s="62"/>
      <c r="J23" s="62"/>
      <c r="K23" s="26"/>
      <c r="L23" s="62"/>
      <c r="M23" s="62"/>
      <c r="N23" s="62"/>
      <c r="O23" s="62"/>
      <c r="P23" s="29" t="s">
        <v>51</v>
      </c>
      <c r="Q23" s="29" t="s">
        <v>51</v>
      </c>
      <c r="R23" s="62"/>
      <c r="S23" s="29" t="s">
        <v>51</v>
      </c>
      <c r="T23" s="29" t="s">
        <v>51</v>
      </c>
      <c r="U23" s="29" t="s">
        <v>51</v>
      </c>
      <c r="V23" s="62"/>
      <c r="W23" s="62"/>
      <c r="X23" s="62"/>
      <c r="Y23" s="62"/>
      <c r="Z23" s="29" t="s">
        <v>51</v>
      </c>
      <c r="AA23" s="62"/>
      <c r="AB23" s="62"/>
      <c r="AC23" s="62"/>
      <c r="AD23" s="62"/>
      <c r="AE23" s="62"/>
      <c r="AF23" s="29" t="s">
        <v>51</v>
      </c>
      <c r="AG23" s="26"/>
      <c r="AH23" s="29" t="s">
        <v>51</v>
      </c>
      <c r="AI23" s="26"/>
      <c r="AJ23" s="26"/>
      <c r="AK23" s="29" t="s">
        <v>51</v>
      </c>
      <c r="AL23" s="26"/>
      <c r="AM23" s="33">
        <f t="shared" si="0"/>
        <v>10</v>
      </c>
    </row>
    <row r="24" spans="2:39" ht="24" customHeight="1" thickBot="1">
      <c r="B24" s="39" t="s">
        <v>74</v>
      </c>
      <c r="C24" s="44" t="s">
        <v>82</v>
      </c>
      <c r="D24" s="62"/>
      <c r="E24" s="63"/>
      <c r="F24" s="26"/>
      <c r="G24" s="29" t="s">
        <v>51</v>
      </c>
      <c r="H24" s="26"/>
      <c r="I24" s="62"/>
      <c r="J24" s="62"/>
      <c r="K24" s="26"/>
      <c r="L24" s="62"/>
      <c r="M24" s="62"/>
      <c r="N24" s="62"/>
      <c r="O24" s="62"/>
      <c r="P24" s="29" t="s">
        <v>51</v>
      </c>
      <c r="Q24" s="29" t="s">
        <v>51</v>
      </c>
      <c r="R24" s="62"/>
      <c r="S24" s="29" t="s">
        <v>51</v>
      </c>
      <c r="T24" s="29" t="s">
        <v>51</v>
      </c>
      <c r="U24" s="29" t="s">
        <v>51</v>
      </c>
      <c r="V24" s="62"/>
      <c r="W24" s="62"/>
      <c r="X24" s="62"/>
      <c r="Y24" s="62"/>
      <c r="Z24" s="62"/>
      <c r="AA24" s="62"/>
      <c r="AB24" s="62"/>
      <c r="AC24" s="62"/>
      <c r="AD24" s="72" t="s">
        <v>83</v>
      </c>
      <c r="AE24" s="62"/>
      <c r="AF24" s="29" t="s">
        <v>51</v>
      </c>
      <c r="AG24" s="26"/>
      <c r="AH24" s="29" t="s">
        <v>51</v>
      </c>
      <c r="AI24" s="26"/>
      <c r="AJ24" s="26"/>
      <c r="AK24" s="29" t="s">
        <v>51</v>
      </c>
      <c r="AL24" s="26"/>
      <c r="AM24" s="33">
        <f t="shared" si="0"/>
        <v>10</v>
      </c>
    </row>
    <row r="25" spans="2:39" ht="24" customHeight="1" thickBot="1">
      <c r="B25" s="39" t="s">
        <v>74</v>
      </c>
      <c r="C25" s="44" t="s">
        <v>84</v>
      </c>
      <c r="D25" s="62"/>
      <c r="E25" s="63"/>
      <c r="F25" s="26"/>
      <c r="G25" s="29" t="s">
        <v>51</v>
      </c>
      <c r="H25" s="26"/>
      <c r="I25" s="62"/>
      <c r="J25" s="62"/>
      <c r="K25" s="26"/>
      <c r="L25" s="62"/>
      <c r="M25" s="62"/>
      <c r="N25" s="62"/>
      <c r="O25" s="62"/>
      <c r="P25" s="29" t="s">
        <v>51</v>
      </c>
      <c r="Q25" s="29" t="s">
        <v>51</v>
      </c>
      <c r="R25" s="62"/>
      <c r="S25" s="29" t="s">
        <v>51</v>
      </c>
      <c r="T25" s="29" t="s">
        <v>51</v>
      </c>
      <c r="U25" s="29" t="s">
        <v>51</v>
      </c>
      <c r="V25" s="62"/>
      <c r="W25" s="62"/>
      <c r="X25" s="62"/>
      <c r="Y25" s="62"/>
      <c r="Z25" s="29" t="s">
        <v>51</v>
      </c>
      <c r="AA25" s="62"/>
      <c r="AB25" s="62"/>
      <c r="AC25" s="62"/>
      <c r="AD25" s="62"/>
      <c r="AE25" s="62"/>
      <c r="AF25" s="29" t="s">
        <v>51</v>
      </c>
      <c r="AG25" s="26"/>
      <c r="AH25" s="29" t="s">
        <v>51</v>
      </c>
      <c r="AI25" s="26"/>
      <c r="AJ25" s="26"/>
      <c r="AK25" s="29" t="s">
        <v>51</v>
      </c>
      <c r="AL25" s="26"/>
      <c r="AM25" s="33">
        <f t="shared" si="0"/>
        <v>10</v>
      </c>
    </row>
    <row r="26" spans="2:39" ht="24" customHeight="1" thickBot="1">
      <c r="B26" s="39" t="s">
        <v>74</v>
      </c>
      <c r="C26" s="45" t="s">
        <v>85</v>
      </c>
      <c r="D26" s="62"/>
      <c r="E26" s="63"/>
      <c r="F26" s="26"/>
      <c r="G26" s="62"/>
      <c r="H26" s="26"/>
      <c r="I26" s="62"/>
      <c r="J26" s="62"/>
      <c r="K26" s="29" t="s">
        <v>51</v>
      </c>
      <c r="L26" s="62"/>
      <c r="M26" s="62"/>
      <c r="N26" s="62"/>
      <c r="O26" s="62"/>
      <c r="P26" s="29"/>
      <c r="Q26" s="62"/>
      <c r="R26" s="62"/>
      <c r="S26" s="62"/>
      <c r="T26" s="62"/>
      <c r="U26" s="62"/>
      <c r="V26" s="62"/>
      <c r="W26" s="62"/>
      <c r="X26" s="62"/>
      <c r="Y26" s="62"/>
      <c r="Z26" s="62"/>
      <c r="AA26" s="62"/>
      <c r="AB26" s="62"/>
      <c r="AC26" s="62"/>
      <c r="AD26" s="62"/>
      <c r="AE26" s="62"/>
      <c r="AF26" s="62"/>
      <c r="AG26" s="26"/>
      <c r="AH26" s="62"/>
      <c r="AI26" s="26"/>
      <c r="AJ26" s="26"/>
      <c r="AK26" s="62"/>
      <c r="AL26" s="26"/>
      <c r="AM26" s="33">
        <f t="shared" si="0"/>
        <v>1</v>
      </c>
    </row>
    <row r="27" spans="2:39" ht="24" customHeight="1" thickBot="1">
      <c r="B27" s="39" t="s">
        <v>74</v>
      </c>
      <c r="C27" s="44" t="s">
        <v>86</v>
      </c>
      <c r="D27" s="62"/>
      <c r="E27" s="63"/>
      <c r="F27" s="26"/>
      <c r="G27" s="62"/>
      <c r="H27" s="26"/>
      <c r="I27" s="62"/>
      <c r="J27" s="62"/>
      <c r="K27" s="26"/>
      <c r="L27" s="62"/>
      <c r="M27" s="62"/>
      <c r="N27" s="62"/>
      <c r="O27" s="62"/>
      <c r="P27" s="62"/>
      <c r="Q27" s="29" t="s">
        <v>51</v>
      </c>
      <c r="R27" s="62"/>
      <c r="S27" s="62"/>
      <c r="T27" s="29" t="s">
        <v>51</v>
      </c>
      <c r="U27" s="62"/>
      <c r="V27" s="62"/>
      <c r="W27" s="62"/>
      <c r="X27" s="62"/>
      <c r="Y27" s="62"/>
      <c r="Z27" s="62"/>
      <c r="AA27" s="62"/>
      <c r="AB27" s="62"/>
      <c r="AC27" s="62"/>
      <c r="AD27" s="62"/>
      <c r="AE27" s="62"/>
      <c r="AF27" s="62"/>
      <c r="AG27" s="26"/>
      <c r="AH27" s="62"/>
      <c r="AI27" s="26"/>
      <c r="AJ27" s="26"/>
      <c r="AK27" s="62"/>
      <c r="AL27" s="26"/>
      <c r="AM27" s="33">
        <f t="shared" si="0"/>
        <v>2</v>
      </c>
    </row>
    <row r="28" spans="2:39" ht="24" customHeight="1" thickBot="1">
      <c r="B28" s="39" t="s">
        <v>74</v>
      </c>
      <c r="C28" s="44" t="s">
        <v>87</v>
      </c>
      <c r="D28" s="62"/>
      <c r="E28" s="63"/>
      <c r="F28" s="26"/>
      <c r="G28" s="62"/>
      <c r="H28" s="26"/>
      <c r="I28" s="62"/>
      <c r="J28" s="29" t="s">
        <v>51</v>
      </c>
      <c r="K28" s="26"/>
      <c r="L28" s="62"/>
      <c r="M28" s="29" t="s">
        <v>51</v>
      </c>
      <c r="N28" s="62"/>
      <c r="O28" s="62"/>
      <c r="P28" s="62"/>
      <c r="Q28" s="62"/>
      <c r="R28" s="62"/>
      <c r="S28" s="62"/>
      <c r="T28" s="62"/>
      <c r="U28" s="62"/>
      <c r="V28" s="62"/>
      <c r="W28" s="62"/>
      <c r="X28" s="62"/>
      <c r="Y28" s="62"/>
      <c r="Z28" s="62"/>
      <c r="AA28" s="62"/>
      <c r="AB28" s="62"/>
      <c r="AC28" s="62"/>
      <c r="AD28" s="62"/>
      <c r="AE28" s="62"/>
      <c r="AF28" s="62"/>
      <c r="AG28" s="26"/>
      <c r="AH28" s="62"/>
      <c r="AI28" s="26"/>
      <c r="AJ28" s="26"/>
      <c r="AK28" s="62"/>
      <c r="AL28" s="26"/>
      <c r="AM28" s="33">
        <f t="shared" si="0"/>
        <v>2</v>
      </c>
    </row>
    <row r="29" spans="2:39" ht="24" customHeight="1" thickBot="1">
      <c r="B29" s="39" t="s">
        <v>74</v>
      </c>
      <c r="C29" s="40" t="s">
        <v>88</v>
      </c>
      <c r="D29" s="28"/>
      <c r="E29" s="29" t="s">
        <v>51</v>
      </c>
      <c r="F29" s="26"/>
      <c r="G29" s="29"/>
      <c r="H29" s="29"/>
      <c r="I29" s="29"/>
      <c r="J29" s="62"/>
      <c r="K29" s="26"/>
      <c r="L29" s="28"/>
      <c r="M29" s="29"/>
      <c r="N29" s="28"/>
      <c r="O29" s="28"/>
      <c r="P29" s="29"/>
      <c r="Q29" s="29"/>
      <c r="R29" s="27"/>
      <c r="S29" s="29"/>
      <c r="T29" s="29"/>
      <c r="U29" s="62"/>
      <c r="V29" s="28"/>
      <c r="W29" s="28"/>
      <c r="X29" s="28"/>
      <c r="Y29" s="62"/>
      <c r="Z29" s="29"/>
      <c r="AA29" s="28"/>
      <c r="AB29" s="29"/>
      <c r="AC29" s="28"/>
      <c r="AD29" s="29"/>
      <c r="AE29" s="29"/>
      <c r="AF29" s="29"/>
      <c r="AG29" s="29"/>
      <c r="AH29" s="29"/>
      <c r="AI29" s="26"/>
      <c r="AJ29" s="26"/>
      <c r="AK29" s="29"/>
      <c r="AL29" s="26"/>
      <c r="AM29" s="33">
        <f t="shared" si="0"/>
        <v>1</v>
      </c>
    </row>
    <row r="30" spans="2:39" ht="51" customHeight="1">
      <c r="B30" s="39" t="s">
        <v>74</v>
      </c>
      <c r="C30" s="46" t="s">
        <v>566</v>
      </c>
      <c r="D30" s="62"/>
      <c r="E30" s="150" t="s">
        <v>89</v>
      </c>
      <c r="F30" s="29" t="s">
        <v>51</v>
      </c>
      <c r="G30" s="150" t="s">
        <v>89</v>
      </c>
      <c r="H30" s="26"/>
      <c r="I30" s="62"/>
      <c r="J30" s="150" t="s">
        <v>89</v>
      </c>
      <c r="K30" s="29" t="s">
        <v>51</v>
      </c>
      <c r="L30" s="62"/>
      <c r="M30" s="62"/>
      <c r="N30" s="62"/>
      <c r="O30" s="62"/>
      <c r="P30" s="150" t="s">
        <v>89</v>
      </c>
      <c r="Q30" s="172" t="s">
        <v>51</v>
      </c>
      <c r="R30" s="150" t="s">
        <v>89</v>
      </c>
      <c r="S30" s="62"/>
      <c r="T30" s="150" t="s">
        <v>89</v>
      </c>
      <c r="U30" s="150" t="s">
        <v>89</v>
      </c>
      <c r="V30" s="72" t="s">
        <v>90</v>
      </c>
      <c r="W30" s="150" t="s">
        <v>89</v>
      </c>
      <c r="X30" s="150"/>
      <c r="Y30" s="150" t="s">
        <v>89</v>
      </c>
      <c r="Z30" s="150" t="s">
        <v>89</v>
      </c>
      <c r="AA30" s="62"/>
      <c r="AB30" s="150" t="s">
        <v>89</v>
      </c>
      <c r="AC30" s="62"/>
      <c r="AD30" s="150" t="s">
        <v>89</v>
      </c>
      <c r="AE30" s="150" t="s">
        <v>89</v>
      </c>
      <c r="AF30" s="150" t="s">
        <v>89</v>
      </c>
      <c r="AG30" s="26"/>
      <c r="AH30" s="150" t="s">
        <v>89</v>
      </c>
      <c r="AI30" s="29" t="s">
        <v>51</v>
      </c>
      <c r="AJ30" s="29" t="s">
        <v>51</v>
      </c>
      <c r="AK30" s="62"/>
      <c r="AL30" s="29" t="s">
        <v>51</v>
      </c>
      <c r="AM30" s="33">
        <f t="shared" si="0"/>
        <v>22</v>
      </c>
    </row>
    <row r="31" spans="2:39" ht="24" customHeight="1" thickBot="1">
      <c r="B31" s="39" t="s">
        <v>91</v>
      </c>
      <c r="C31" s="40" t="s">
        <v>92</v>
      </c>
      <c r="D31" s="28"/>
      <c r="E31" s="28"/>
      <c r="F31" s="29" t="s">
        <v>51</v>
      </c>
      <c r="G31" s="29" t="s">
        <v>51</v>
      </c>
      <c r="H31" s="29"/>
      <c r="I31" s="27" t="s">
        <v>51</v>
      </c>
      <c r="J31" s="28"/>
      <c r="K31" s="29" t="s">
        <v>51</v>
      </c>
      <c r="L31" s="28"/>
      <c r="M31" s="28"/>
      <c r="N31" s="28"/>
      <c r="O31" s="28"/>
      <c r="P31" s="29" t="s">
        <v>51</v>
      </c>
      <c r="Q31" s="29" t="s">
        <v>51</v>
      </c>
      <c r="R31" s="27" t="s">
        <v>51</v>
      </c>
      <c r="S31" s="28"/>
      <c r="T31" s="29" t="s">
        <v>51</v>
      </c>
      <c r="U31" s="29" t="s">
        <v>51</v>
      </c>
      <c r="V31" s="28"/>
      <c r="W31" s="58" t="s">
        <v>93</v>
      </c>
      <c r="X31" s="58"/>
      <c r="Y31" s="27" t="s">
        <v>51</v>
      </c>
      <c r="Z31" s="29" t="s">
        <v>51</v>
      </c>
      <c r="AA31" s="28"/>
      <c r="AB31" s="27" t="s">
        <v>51</v>
      </c>
      <c r="AC31" s="28"/>
      <c r="AD31" s="27" t="s">
        <v>51</v>
      </c>
      <c r="AE31" s="27" t="s">
        <v>51</v>
      </c>
      <c r="AF31" s="29" t="s">
        <v>51</v>
      </c>
      <c r="AG31" s="29"/>
      <c r="AH31" s="29" t="s">
        <v>51</v>
      </c>
      <c r="AI31" s="29" t="s">
        <v>51</v>
      </c>
      <c r="AJ31" s="29" t="s">
        <v>51</v>
      </c>
      <c r="AK31" s="28"/>
      <c r="AL31" s="29" t="s">
        <v>51</v>
      </c>
      <c r="AM31" s="33">
        <f>SUBTOTAL(103,D31:AL31)</f>
        <v>20</v>
      </c>
    </row>
    <row r="32" spans="2:39" ht="24" customHeight="1" thickBot="1">
      <c r="B32" s="39" t="s">
        <v>94</v>
      </c>
      <c r="C32" s="40" t="s">
        <v>95</v>
      </c>
      <c r="D32" s="28"/>
      <c r="E32" s="28"/>
      <c r="F32" s="29"/>
      <c r="G32" s="28"/>
      <c r="H32" s="29"/>
      <c r="I32" s="27"/>
      <c r="J32" s="28"/>
      <c r="K32" s="29"/>
      <c r="L32" s="28"/>
      <c r="M32" s="28"/>
      <c r="N32" s="28"/>
      <c r="O32" s="28"/>
      <c r="P32" s="28"/>
      <c r="Q32" s="28"/>
      <c r="R32" s="27"/>
      <c r="S32" s="28"/>
      <c r="T32" s="28"/>
      <c r="U32" s="28"/>
      <c r="V32" s="28"/>
      <c r="W32" s="27" t="s">
        <v>51</v>
      </c>
      <c r="X32" s="27"/>
      <c r="Y32" s="28"/>
      <c r="Z32" s="28"/>
      <c r="AA32" s="28"/>
      <c r="AB32" s="28"/>
      <c r="AC32" s="28"/>
      <c r="AD32" s="27"/>
      <c r="AE32" s="28"/>
      <c r="AF32" s="28"/>
      <c r="AG32" s="29"/>
      <c r="AH32" s="28"/>
      <c r="AI32" s="29"/>
      <c r="AJ32" s="29"/>
      <c r="AK32" s="28"/>
      <c r="AL32" s="29"/>
      <c r="AM32" s="33">
        <f t="shared" ref="AM32:AM108" si="1">SUBTOTAL(103,D32:AL32)</f>
        <v>1</v>
      </c>
    </row>
    <row r="33" spans="2:39" ht="31.4" customHeight="1" thickBot="1">
      <c r="B33" s="39" t="s">
        <v>96</v>
      </c>
      <c r="C33" s="40" t="s">
        <v>547</v>
      </c>
      <c r="D33" s="28"/>
      <c r="E33" s="29"/>
      <c r="F33" s="29" t="s">
        <v>51</v>
      </c>
      <c r="G33" s="28"/>
      <c r="H33" s="29"/>
      <c r="I33" s="29"/>
      <c r="J33" s="28"/>
      <c r="K33" s="29" t="s">
        <v>51</v>
      </c>
      <c r="L33" s="28"/>
      <c r="M33" s="29"/>
      <c r="N33" s="29"/>
      <c r="O33" s="28"/>
      <c r="P33" s="27" t="s">
        <v>51</v>
      </c>
      <c r="Q33" s="27" t="s">
        <v>51</v>
      </c>
      <c r="R33" s="29" t="s">
        <v>51</v>
      </c>
      <c r="S33" s="29"/>
      <c r="T33" s="27" t="s">
        <v>51</v>
      </c>
      <c r="U33" s="27" t="s">
        <v>51</v>
      </c>
      <c r="V33" s="29"/>
      <c r="W33" s="27" t="s">
        <v>51</v>
      </c>
      <c r="X33" s="27"/>
      <c r="Y33" s="28"/>
      <c r="Z33" s="28"/>
      <c r="AA33" s="29"/>
      <c r="AB33" s="27" t="s">
        <v>51</v>
      </c>
      <c r="AC33" s="29"/>
      <c r="AD33" s="29" t="s">
        <v>51</v>
      </c>
      <c r="AE33" s="28"/>
      <c r="AF33" s="28"/>
      <c r="AG33" s="29"/>
      <c r="AH33" s="28"/>
      <c r="AI33" s="29" t="s">
        <v>51</v>
      </c>
      <c r="AJ33" s="29" t="s">
        <v>51</v>
      </c>
      <c r="AK33" s="29"/>
      <c r="AL33" s="29" t="s">
        <v>51</v>
      </c>
      <c r="AM33" s="33">
        <f t="shared" si="1"/>
        <v>13</v>
      </c>
    </row>
    <row r="34" spans="2:39" ht="31" thickBot="1">
      <c r="B34" s="39" t="s">
        <v>97</v>
      </c>
      <c r="C34" s="41" t="s">
        <v>98</v>
      </c>
      <c r="D34" s="27" t="s">
        <v>51</v>
      </c>
      <c r="E34" s="27" t="s">
        <v>51</v>
      </c>
      <c r="F34" s="27" t="s">
        <v>51</v>
      </c>
      <c r="G34" s="27" t="s">
        <v>51</v>
      </c>
      <c r="H34" s="27" t="s">
        <v>51</v>
      </c>
      <c r="I34" s="27" t="s">
        <v>51</v>
      </c>
      <c r="J34" s="27" t="s">
        <v>51</v>
      </c>
      <c r="K34" s="27" t="s">
        <v>51</v>
      </c>
      <c r="L34" s="27" t="s">
        <v>51</v>
      </c>
      <c r="M34" s="27" t="s">
        <v>51</v>
      </c>
      <c r="N34" s="27" t="s">
        <v>51</v>
      </c>
      <c r="O34" s="27" t="s">
        <v>51</v>
      </c>
      <c r="P34" s="27" t="s">
        <v>51</v>
      </c>
      <c r="Q34" s="27" t="s">
        <v>51</v>
      </c>
      <c r="R34" s="27" t="s">
        <v>51</v>
      </c>
      <c r="S34" s="27" t="s">
        <v>51</v>
      </c>
      <c r="T34" s="27" t="s">
        <v>51</v>
      </c>
      <c r="U34" s="27" t="s">
        <v>51</v>
      </c>
      <c r="V34" s="27" t="s">
        <v>51</v>
      </c>
      <c r="W34" s="27" t="s">
        <v>51</v>
      </c>
      <c r="X34" s="27" t="s">
        <v>51</v>
      </c>
      <c r="Y34" s="27" t="s">
        <v>51</v>
      </c>
      <c r="Z34" s="27" t="s">
        <v>51</v>
      </c>
      <c r="AA34" s="27" t="s">
        <v>51</v>
      </c>
      <c r="AB34" s="27" t="s">
        <v>51</v>
      </c>
      <c r="AC34" s="27" t="s">
        <v>51</v>
      </c>
      <c r="AD34" s="27" t="s">
        <v>51</v>
      </c>
      <c r="AE34" s="58" t="s">
        <v>99</v>
      </c>
      <c r="AF34" s="29" t="s">
        <v>51</v>
      </c>
      <c r="AG34" s="29" t="s">
        <v>51</v>
      </c>
      <c r="AH34" s="27" t="s">
        <v>51</v>
      </c>
      <c r="AI34" s="27" t="s">
        <v>51</v>
      </c>
      <c r="AJ34" s="29" t="s">
        <v>51</v>
      </c>
      <c r="AK34" s="27" t="s">
        <v>51</v>
      </c>
      <c r="AL34" s="29" t="s">
        <v>51</v>
      </c>
      <c r="AM34" s="33">
        <f t="shared" si="1"/>
        <v>35</v>
      </c>
    </row>
    <row r="35" spans="2:39" ht="24" customHeight="1" thickBot="1">
      <c r="B35" s="39" t="s">
        <v>100</v>
      </c>
      <c r="C35" s="40" t="s">
        <v>101</v>
      </c>
      <c r="D35" s="27"/>
      <c r="E35" s="27"/>
      <c r="F35" s="27"/>
      <c r="G35" s="28"/>
      <c r="H35" s="27"/>
      <c r="I35" s="27"/>
      <c r="J35" s="28"/>
      <c r="K35" s="27"/>
      <c r="L35" s="27" t="s">
        <v>51</v>
      </c>
      <c r="M35" s="27"/>
      <c r="N35" s="27"/>
      <c r="O35" s="28"/>
      <c r="P35" s="28"/>
      <c r="Q35" s="28"/>
      <c r="R35" s="27"/>
      <c r="S35" s="27"/>
      <c r="T35" s="28"/>
      <c r="U35" s="28"/>
      <c r="V35" s="27"/>
      <c r="W35" s="28"/>
      <c r="X35" s="28"/>
      <c r="Y35" s="28"/>
      <c r="Z35" s="28"/>
      <c r="AA35" s="27"/>
      <c r="AB35" s="28"/>
      <c r="AC35" s="27"/>
      <c r="AD35" s="27"/>
      <c r="AE35" s="28"/>
      <c r="AF35" s="28"/>
      <c r="AG35" s="29"/>
      <c r="AH35" s="28"/>
      <c r="AI35" s="27"/>
      <c r="AJ35" s="29"/>
      <c r="AK35" s="27"/>
      <c r="AL35" s="29"/>
      <c r="AM35" s="33">
        <f t="shared" si="1"/>
        <v>1</v>
      </c>
    </row>
    <row r="36" spans="2:39" ht="24" customHeight="1" thickBot="1">
      <c r="B36" s="39" t="s">
        <v>102</v>
      </c>
      <c r="C36" s="151" t="s">
        <v>103</v>
      </c>
      <c r="D36" s="29" t="s">
        <v>51</v>
      </c>
      <c r="E36" s="29" t="s">
        <v>51</v>
      </c>
      <c r="F36" s="29" t="s">
        <v>51</v>
      </c>
      <c r="G36" s="28" t="s">
        <v>51</v>
      </c>
      <c r="H36" s="29"/>
      <c r="I36" s="29" t="s">
        <v>51</v>
      </c>
      <c r="J36" s="28" t="s">
        <v>51</v>
      </c>
      <c r="K36" s="29" t="s">
        <v>51</v>
      </c>
      <c r="L36" s="27"/>
      <c r="M36" s="29" t="s">
        <v>51</v>
      </c>
      <c r="N36" s="29" t="s">
        <v>51</v>
      </c>
      <c r="O36" s="28" t="s">
        <v>51</v>
      </c>
      <c r="P36" s="28" t="s">
        <v>51</v>
      </c>
      <c r="Q36" s="28" t="s">
        <v>51</v>
      </c>
      <c r="R36" s="29" t="s">
        <v>51</v>
      </c>
      <c r="S36" s="29" t="s">
        <v>51</v>
      </c>
      <c r="T36" s="28" t="s">
        <v>51</v>
      </c>
      <c r="U36" s="28" t="s">
        <v>51</v>
      </c>
      <c r="V36" s="29" t="s">
        <v>51</v>
      </c>
      <c r="W36" s="28" t="s">
        <v>51</v>
      </c>
      <c r="X36" s="28"/>
      <c r="Y36" s="28" t="s">
        <v>51</v>
      </c>
      <c r="Z36" s="28" t="s">
        <v>51</v>
      </c>
      <c r="AA36" s="29" t="s">
        <v>51</v>
      </c>
      <c r="AB36" s="28" t="s">
        <v>51</v>
      </c>
      <c r="AC36" s="29" t="s">
        <v>51</v>
      </c>
      <c r="AD36" s="29" t="s">
        <v>51</v>
      </c>
      <c r="AE36" s="28"/>
      <c r="AF36" s="29" t="s">
        <v>51</v>
      </c>
      <c r="AG36" s="29" t="s">
        <v>51</v>
      </c>
      <c r="AH36" s="28" t="s">
        <v>51</v>
      </c>
      <c r="AI36" s="29" t="s">
        <v>51</v>
      </c>
      <c r="AJ36" s="29" t="s">
        <v>51</v>
      </c>
      <c r="AK36" s="29" t="s">
        <v>51</v>
      </c>
      <c r="AL36" s="29" t="s">
        <v>51</v>
      </c>
      <c r="AM36" s="33">
        <f t="shared" si="1"/>
        <v>31</v>
      </c>
    </row>
    <row r="37" spans="2:39" ht="24" customHeight="1" thickBot="1">
      <c r="B37" s="39" t="s">
        <v>104</v>
      </c>
      <c r="C37" s="40" t="s">
        <v>105</v>
      </c>
      <c r="D37" s="27" t="s">
        <v>51</v>
      </c>
      <c r="E37" s="29" t="s">
        <v>51</v>
      </c>
      <c r="F37" s="29" t="s">
        <v>51</v>
      </c>
      <c r="G37" s="28" t="s">
        <v>51</v>
      </c>
      <c r="H37" s="29" t="s">
        <v>51</v>
      </c>
      <c r="I37" s="29" t="s">
        <v>51</v>
      </c>
      <c r="J37" s="28" t="s">
        <v>51</v>
      </c>
      <c r="K37" s="29" t="s">
        <v>51</v>
      </c>
      <c r="L37" s="27"/>
      <c r="M37" s="29" t="s">
        <v>51</v>
      </c>
      <c r="N37" s="29" t="s">
        <v>51</v>
      </c>
      <c r="O37" s="28" t="s">
        <v>51</v>
      </c>
      <c r="P37" s="28" t="s">
        <v>51</v>
      </c>
      <c r="Q37" s="28" t="s">
        <v>51</v>
      </c>
      <c r="R37" s="29" t="s">
        <v>51</v>
      </c>
      <c r="S37" s="29" t="s">
        <v>51</v>
      </c>
      <c r="T37" s="28" t="s">
        <v>51</v>
      </c>
      <c r="U37" s="28" t="s">
        <v>51</v>
      </c>
      <c r="V37" s="29" t="s">
        <v>51</v>
      </c>
      <c r="W37" s="28" t="s">
        <v>51</v>
      </c>
      <c r="X37" s="28"/>
      <c r="Y37" s="28" t="s">
        <v>51</v>
      </c>
      <c r="Z37" s="28" t="s">
        <v>51</v>
      </c>
      <c r="AA37" s="29" t="s">
        <v>51</v>
      </c>
      <c r="AB37" s="28" t="s">
        <v>51</v>
      </c>
      <c r="AC37" s="29" t="s">
        <v>51</v>
      </c>
      <c r="AD37" s="29" t="s">
        <v>51</v>
      </c>
      <c r="AE37" s="58" t="s">
        <v>106</v>
      </c>
      <c r="AF37" s="29" t="s">
        <v>51</v>
      </c>
      <c r="AG37" s="29" t="s">
        <v>51</v>
      </c>
      <c r="AH37" s="28" t="s">
        <v>51</v>
      </c>
      <c r="AI37" s="29" t="s">
        <v>51</v>
      </c>
      <c r="AJ37" s="29" t="s">
        <v>51</v>
      </c>
      <c r="AK37" s="29" t="s">
        <v>51</v>
      </c>
      <c r="AL37" s="29" t="s">
        <v>51</v>
      </c>
      <c r="AM37" s="33">
        <f t="shared" si="1"/>
        <v>33</v>
      </c>
    </row>
    <row r="38" spans="2:39" ht="24" customHeight="1" thickBot="1">
      <c r="B38" s="39" t="s">
        <v>107</v>
      </c>
      <c r="C38" s="40" t="s">
        <v>108</v>
      </c>
      <c r="D38" s="27"/>
      <c r="E38" s="27"/>
      <c r="F38" s="29" t="s">
        <v>51</v>
      </c>
      <c r="G38" s="28"/>
      <c r="H38" s="29"/>
      <c r="I38" s="27"/>
      <c r="J38" s="28"/>
      <c r="K38" s="29" t="s">
        <v>51</v>
      </c>
      <c r="L38" s="27"/>
      <c r="M38" s="27"/>
      <c r="N38" s="27"/>
      <c r="O38" s="28"/>
      <c r="P38" s="28"/>
      <c r="Q38" s="28"/>
      <c r="R38" s="27"/>
      <c r="S38" s="27"/>
      <c r="T38" s="28"/>
      <c r="U38" s="28"/>
      <c r="V38" s="27"/>
      <c r="W38" s="28"/>
      <c r="X38" s="28"/>
      <c r="Y38" s="28"/>
      <c r="Z38" s="28"/>
      <c r="AA38" s="27"/>
      <c r="AB38" s="28"/>
      <c r="AC38" s="27"/>
      <c r="AD38" s="27"/>
      <c r="AE38" s="28"/>
      <c r="AF38" s="28"/>
      <c r="AG38" s="29"/>
      <c r="AH38" s="28"/>
      <c r="AI38" s="29" t="s">
        <v>51</v>
      </c>
      <c r="AJ38" s="29" t="s">
        <v>51</v>
      </c>
      <c r="AK38" s="27"/>
      <c r="AL38" s="29" t="s">
        <v>51</v>
      </c>
      <c r="AM38" s="33">
        <f t="shared" si="1"/>
        <v>5</v>
      </c>
    </row>
    <row r="39" spans="2:39" ht="24" customHeight="1" thickBot="1">
      <c r="B39" s="39" t="s">
        <v>109</v>
      </c>
      <c r="C39" s="40" t="s">
        <v>110</v>
      </c>
      <c r="D39" s="27" t="s">
        <v>51</v>
      </c>
      <c r="E39" s="29" t="s">
        <v>51</v>
      </c>
      <c r="F39" s="29" t="s">
        <v>51</v>
      </c>
      <c r="G39" s="28" t="s">
        <v>51</v>
      </c>
      <c r="H39" s="29" t="s">
        <v>51</v>
      </c>
      <c r="I39" s="29" t="s">
        <v>51</v>
      </c>
      <c r="J39" s="28" t="s">
        <v>51</v>
      </c>
      <c r="K39" s="29" t="s">
        <v>51</v>
      </c>
      <c r="L39" s="27" t="s">
        <v>51</v>
      </c>
      <c r="M39" s="29" t="s">
        <v>51</v>
      </c>
      <c r="N39" s="29" t="s">
        <v>51</v>
      </c>
      <c r="O39" s="28" t="s">
        <v>51</v>
      </c>
      <c r="P39" s="28" t="s">
        <v>51</v>
      </c>
      <c r="Q39" s="28" t="s">
        <v>51</v>
      </c>
      <c r="R39" s="29" t="s">
        <v>51</v>
      </c>
      <c r="S39" s="29" t="s">
        <v>51</v>
      </c>
      <c r="T39" s="28" t="s">
        <v>51</v>
      </c>
      <c r="U39" s="28" t="s">
        <v>51</v>
      </c>
      <c r="V39" s="29" t="s">
        <v>51</v>
      </c>
      <c r="W39" s="28" t="s">
        <v>51</v>
      </c>
      <c r="X39" s="28"/>
      <c r="Y39" s="28" t="s">
        <v>51</v>
      </c>
      <c r="Z39" s="28" t="s">
        <v>51</v>
      </c>
      <c r="AA39" s="29" t="s">
        <v>51</v>
      </c>
      <c r="AB39" s="28" t="s">
        <v>51</v>
      </c>
      <c r="AC39" s="29" t="s">
        <v>51</v>
      </c>
      <c r="AD39" s="29" t="s">
        <v>51</v>
      </c>
      <c r="AE39" s="28" t="s">
        <v>51</v>
      </c>
      <c r="AF39" s="29" t="s">
        <v>51</v>
      </c>
      <c r="AG39" s="29" t="s">
        <v>51</v>
      </c>
      <c r="AH39" s="28" t="s">
        <v>51</v>
      </c>
      <c r="AI39" s="29" t="s">
        <v>51</v>
      </c>
      <c r="AJ39" s="29" t="s">
        <v>51</v>
      </c>
      <c r="AK39" s="29" t="s">
        <v>51</v>
      </c>
      <c r="AL39" s="29" t="s">
        <v>51</v>
      </c>
      <c r="AM39" s="33">
        <f t="shared" si="1"/>
        <v>34</v>
      </c>
    </row>
    <row r="40" spans="2:39" ht="24" customHeight="1" thickBot="1">
      <c r="B40" s="39" t="s">
        <v>111</v>
      </c>
      <c r="C40" s="40" t="s">
        <v>112</v>
      </c>
      <c r="D40" s="27"/>
      <c r="E40" s="29" t="s">
        <v>51</v>
      </c>
      <c r="F40" s="29" t="s">
        <v>51</v>
      </c>
      <c r="G40" s="28" t="s">
        <v>51</v>
      </c>
      <c r="H40" s="29" t="s">
        <v>51</v>
      </c>
      <c r="I40" s="29" t="s">
        <v>51</v>
      </c>
      <c r="J40" s="28" t="s">
        <v>51</v>
      </c>
      <c r="K40" s="29" t="s">
        <v>51</v>
      </c>
      <c r="L40" s="27"/>
      <c r="M40" s="29" t="s">
        <v>51</v>
      </c>
      <c r="N40" s="29" t="s">
        <v>51</v>
      </c>
      <c r="O40" s="28" t="s">
        <v>51</v>
      </c>
      <c r="P40" s="28" t="s">
        <v>51</v>
      </c>
      <c r="Q40" s="28" t="s">
        <v>51</v>
      </c>
      <c r="R40" s="29" t="s">
        <v>51</v>
      </c>
      <c r="S40" s="29" t="s">
        <v>51</v>
      </c>
      <c r="T40" s="28" t="s">
        <v>51</v>
      </c>
      <c r="U40" s="28" t="s">
        <v>51</v>
      </c>
      <c r="V40" s="29" t="s">
        <v>51</v>
      </c>
      <c r="W40" s="28" t="s">
        <v>51</v>
      </c>
      <c r="X40" s="27" t="s">
        <v>51</v>
      </c>
      <c r="Y40" s="28" t="s">
        <v>51</v>
      </c>
      <c r="Z40" s="28" t="s">
        <v>51</v>
      </c>
      <c r="AA40" s="29" t="s">
        <v>51</v>
      </c>
      <c r="AB40" s="28" t="s">
        <v>51</v>
      </c>
      <c r="AC40" s="29" t="s">
        <v>51</v>
      </c>
      <c r="AD40" s="29" t="s">
        <v>51</v>
      </c>
      <c r="AE40" s="28" t="s">
        <v>51</v>
      </c>
      <c r="AF40" s="29" t="s">
        <v>51</v>
      </c>
      <c r="AG40" s="29" t="s">
        <v>51</v>
      </c>
      <c r="AH40" s="28" t="s">
        <v>51</v>
      </c>
      <c r="AI40" s="29" t="s">
        <v>51</v>
      </c>
      <c r="AJ40" s="29" t="s">
        <v>51</v>
      </c>
      <c r="AK40" s="29" t="s">
        <v>51</v>
      </c>
      <c r="AL40" s="29" t="s">
        <v>51</v>
      </c>
      <c r="AM40" s="33">
        <f t="shared" si="1"/>
        <v>33</v>
      </c>
    </row>
    <row r="41" spans="2:39" ht="24.65" customHeight="1" thickBot="1">
      <c r="B41" s="39" t="s">
        <v>113</v>
      </c>
      <c r="C41" s="44" t="s">
        <v>561</v>
      </c>
      <c r="D41" s="62" t="s">
        <v>51</v>
      </c>
      <c r="E41" s="62" t="s">
        <v>51</v>
      </c>
      <c r="F41" s="26" t="s">
        <v>51</v>
      </c>
      <c r="G41" s="62" t="s">
        <v>51</v>
      </c>
      <c r="H41" s="62" t="s">
        <v>51</v>
      </c>
      <c r="I41" s="62" t="s">
        <v>51</v>
      </c>
      <c r="J41" s="62" t="s">
        <v>51</v>
      </c>
      <c r="K41" s="62" t="s">
        <v>51</v>
      </c>
      <c r="L41" s="62" t="s">
        <v>51</v>
      </c>
      <c r="M41" s="62" t="s">
        <v>51</v>
      </c>
      <c r="N41" s="62" t="s">
        <v>51</v>
      </c>
      <c r="O41" s="62" t="s">
        <v>51</v>
      </c>
      <c r="P41" s="62" t="s">
        <v>51</v>
      </c>
      <c r="Q41" s="62" t="s">
        <v>51</v>
      </c>
      <c r="R41" s="62" t="s">
        <v>51</v>
      </c>
      <c r="S41" s="62" t="s">
        <v>51</v>
      </c>
      <c r="T41" s="62" t="s">
        <v>51</v>
      </c>
      <c r="U41" s="28" t="s">
        <v>51</v>
      </c>
      <c r="V41" s="29" t="s">
        <v>51</v>
      </c>
      <c r="W41" s="28" t="s">
        <v>51</v>
      </c>
      <c r="X41" s="28"/>
      <c r="Y41" s="28" t="s">
        <v>51</v>
      </c>
      <c r="Z41" s="28" t="s">
        <v>51</v>
      </c>
      <c r="AA41" s="29" t="s">
        <v>51</v>
      </c>
      <c r="AB41" s="28" t="s">
        <v>51</v>
      </c>
      <c r="AC41" s="29" t="s">
        <v>51</v>
      </c>
      <c r="AD41" s="29" t="s">
        <v>51</v>
      </c>
      <c r="AE41" s="28" t="s">
        <v>51</v>
      </c>
      <c r="AF41" s="29" t="s">
        <v>51</v>
      </c>
      <c r="AG41" s="29" t="s">
        <v>51</v>
      </c>
      <c r="AH41" s="28" t="s">
        <v>51</v>
      </c>
      <c r="AI41" s="29" t="s">
        <v>51</v>
      </c>
      <c r="AJ41" s="29" t="s">
        <v>51</v>
      </c>
      <c r="AK41" s="29" t="s">
        <v>51</v>
      </c>
      <c r="AL41" s="29" t="s">
        <v>51</v>
      </c>
      <c r="AM41" s="33">
        <f t="shared" si="1"/>
        <v>34</v>
      </c>
    </row>
    <row r="42" spans="2:39" ht="24" customHeight="1" thickBot="1">
      <c r="B42" s="39" t="s">
        <v>114</v>
      </c>
      <c r="C42" s="48" t="s">
        <v>115</v>
      </c>
      <c r="D42" s="62"/>
      <c r="E42" s="66"/>
      <c r="F42" s="26" t="s">
        <v>51</v>
      </c>
      <c r="G42" s="62"/>
      <c r="H42" s="62"/>
      <c r="I42" s="62"/>
      <c r="J42" s="62"/>
      <c r="K42" s="62" t="s">
        <v>51</v>
      </c>
      <c r="L42" s="62"/>
      <c r="M42" s="62"/>
      <c r="N42" s="62"/>
      <c r="O42" s="62"/>
      <c r="P42" s="62"/>
      <c r="Q42" s="62"/>
      <c r="R42" s="62"/>
      <c r="S42" s="62"/>
      <c r="T42" s="62"/>
      <c r="U42" s="28"/>
      <c r="V42" s="29"/>
      <c r="W42" s="28"/>
      <c r="X42" s="28"/>
      <c r="Y42" s="28"/>
      <c r="Z42" s="28"/>
      <c r="AA42" s="29"/>
      <c r="AB42" s="28"/>
      <c r="AC42" s="29"/>
      <c r="AD42" s="29"/>
      <c r="AE42" s="28"/>
      <c r="AF42" s="28"/>
      <c r="AG42" s="29"/>
      <c r="AH42" s="28"/>
      <c r="AI42" s="29"/>
      <c r="AJ42" s="29"/>
      <c r="AK42" s="29"/>
      <c r="AL42" s="29" t="s">
        <v>51</v>
      </c>
      <c r="AM42" s="33">
        <f t="shared" si="1"/>
        <v>3</v>
      </c>
    </row>
    <row r="43" spans="2:39" ht="24" customHeight="1" thickBot="1">
      <c r="B43" s="39" t="s">
        <v>116</v>
      </c>
      <c r="C43" s="48" t="s">
        <v>117</v>
      </c>
      <c r="D43" s="62"/>
      <c r="E43" s="66"/>
      <c r="F43" s="26"/>
      <c r="G43" s="62"/>
      <c r="H43" s="62"/>
      <c r="I43" s="62"/>
      <c r="J43" s="62"/>
      <c r="K43" s="62"/>
      <c r="L43" s="62"/>
      <c r="M43" s="62"/>
      <c r="N43" s="62"/>
      <c r="O43" s="62"/>
      <c r="P43" s="62"/>
      <c r="Q43" s="62"/>
      <c r="R43" s="62"/>
      <c r="S43" s="62"/>
      <c r="T43" s="62"/>
      <c r="U43" s="28"/>
      <c r="V43" s="29"/>
      <c r="W43" s="28"/>
      <c r="X43" s="28"/>
      <c r="Y43" s="28"/>
      <c r="Z43" s="28"/>
      <c r="AA43" s="29"/>
      <c r="AB43" s="28"/>
      <c r="AC43" s="29"/>
      <c r="AD43" s="29"/>
      <c r="AE43" s="28"/>
      <c r="AF43" s="28"/>
      <c r="AG43" s="29"/>
      <c r="AH43" s="28"/>
      <c r="AI43" s="29" t="s">
        <v>51</v>
      </c>
      <c r="AJ43" s="29"/>
      <c r="AK43" s="29"/>
      <c r="AL43" s="29"/>
      <c r="AM43" s="33">
        <f t="shared" si="1"/>
        <v>1</v>
      </c>
    </row>
    <row r="44" spans="2:39" ht="31.4" customHeight="1" thickBot="1">
      <c r="B44" s="39" t="s">
        <v>118</v>
      </c>
      <c r="C44" s="48" t="s">
        <v>119</v>
      </c>
      <c r="D44" s="62"/>
      <c r="E44" s="66"/>
      <c r="F44" s="26"/>
      <c r="G44" s="62"/>
      <c r="H44" s="62"/>
      <c r="I44" s="62"/>
      <c r="J44" s="62"/>
      <c r="K44" s="62"/>
      <c r="L44" s="62"/>
      <c r="M44" s="62"/>
      <c r="N44" s="62"/>
      <c r="O44" s="62"/>
      <c r="P44" s="62"/>
      <c r="Q44" s="62"/>
      <c r="R44" s="62"/>
      <c r="S44" s="62"/>
      <c r="T44" s="62"/>
      <c r="U44" s="64"/>
      <c r="V44" s="64"/>
      <c r="W44" s="64"/>
      <c r="X44" s="64"/>
      <c r="Y44" s="64"/>
      <c r="Z44" s="64"/>
      <c r="AA44" s="64"/>
      <c r="AB44" s="64"/>
      <c r="AC44" s="64"/>
      <c r="AD44" s="29" t="s">
        <v>51</v>
      </c>
      <c r="AE44" s="64"/>
      <c r="AF44" s="64"/>
      <c r="AG44" s="64"/>
      <c r="AH44" s="64"/>
      <c r="AI44" s="64"/>
      <c r="AJ44" s="64"/>
      <c r="AK44" s="64"/>
      <c r="AL44" s="64"/>
      <c r="AM44" s="33">
        <f t="shared" si="1"/>
        <v>1</v>
      </c>
    </row>
    <row r="45" spans="2:39" ht="24" customHeight="1" thickBot="1">
      <c r="B45" s="39" t="s">
        <v>120</v>
      </c>
      <c r="C45" s="48" t="s">
        <v>121</v>
      </c>
      <c r="D45" s="62"/>
      <c r="E45" s="66"/>
      <c r="F45" s="26" t="s">
        <v>51</v>
      </c>
      <c r="G45" s="62" t="s">
        <v>51</v>
      </c>
      <c r="H45" s="62"/>
      <c r="I45" s="62" t="s">
        <v>51</v>
      </c>
      <c r="J45" s="62"/>
      <c r="K45" s="62" t="s">
        <v>51</v>
      </c>
      <c r="L45" s="62"/>
      <c r="M45" s="62"/>
      <c r="N45" s="62"/>
      <c r="O45" s="62"/>
      <c r="P45" s="62" t="s">
        <v>51</v>
      </c>
      <c r="Q45" s="62" t="s">
        <v>51</v>
      </c>
      <c r="R45" s="62" t="s">
        <v>51</v>
      </c>
      <c r="S45" s="62" t="s">
        <v>51</v>
      </c>
      <c r="T45" s="62" t="s">
        <v>51</v>
      </c>
      <c r="U45" s="65" t="s">
        <v>51</v>
      </c>
      <c r="V45" s="28"/>
      <c r="W45" s="28"/>
      <c r="X45" s="28"/>
      <c r="Y45" s="65" t="s">
        <v>51</v>
      </c>
      <c r="Z45" s="65" t="s">
        <v>51</v>
      </c>
      <c r="AA45" s="28"/>
      <c r="AB45" s="65" t="s">
        <v>51</v>
      </c>
      <c r="AC45" s="65" t="s">
        <v>51</v>
      </c>
      <c r="AD45" s="65" t="s">
        <v>51</v>
      </c>
      <c r="AE45" s="28"/>
      <c r="AF45" s="29" t="s">
        <v>51</v>
      </c>
      <c r="AG45" s="29"/>
      <c r="AH45" s="65" t="s">
        <v>51</v>
      </c>
      <c r="AI45" s="65" t="s">
        <v>51</v>
      </c>
      <c r="AJ45" s="65" t="s">
        <v>51</v>
      </c>
      <c r="AK45" s="65" t="s">
        <v>51</v>
      </c>
      <c r="AL45" s="65" t="s">
        <v>51</v>
      </c>
      <c r="AM45" s="33">
        <f t="shared" si="1"/>
        <v>21</v>
      </c>
    </row>
    <row r="46" spans="2:39" ht="24" customHeight="1" thickBot="1">
      <c r="B46" s="39" t="s">
        <v>122</v>
      </c>
      <c r="C46" s="48" t="s">
        <v>123</v>
      </c>
      <c r="D46" s="62"/>
      <c r="E46" s="66"/>
      <c r="F46" s="26" t="s">
        <v>51</v>
      </c>
      <c r="G46" s="62" t="s">
        <v>51</v>
      </c>
      <c r="H46" s="62"/>
      <c r="I46" s="62" t="s">
        <v>51</v>
      </c>
      <c r="J46" s="62"/>
      <c r="K46" s="62" t="s">
        <v>51</v>
      </c>
      <c r="L46" s="62"/>
      <c r="M46" s="62"/>
      <c r="N46" s="62"/>
      <c r="O46" s="71" t="s">
        <v>124</v>
      </c>
      <c r="P46" s="62" t="s">
        <v>51</v>
      </c>
      <c r="Q46" s="62" t="s">
        <v>51</v>
      </c>
      <c r="R46" s="62" t="s">
        <v>51</v>
      </c>
      <c r="S46" s="62" t="s">
        <v>51</v>
      </c>
      <c r="T46" s="62" t="s">
        <v>51</v>
      </c>
      <c r="U46" s="65" t="s">
        <v>51</v>
      </c>
      <c r="V46" s="28"/>
      <c r="W46" s="67" t="s">
        <v>125</v>
      </c>
      <c r="X46" s="67"/>
      <c r="Y46" s="65" t="s">
        <v>51</v>
      </c>
      <c r="Z46" s="65" t="s">
        <v>51</v>
      </c>
      <c r="AA46" s="28"/>
      <c r="AB46" s="65" t="s">
        <v>51</v>
      </c>
      <c r="AC46" s="65" t="s">
        <v>51</v>
      </c>
      <c r="AD46" s="65" t="s">
        <v>51</v>
      </c>
      <c r="AE46" s="28"/>
      <c r="AF46" s="29" t="s">
        <v>51</v>
      </c>
      <c r="AG46" s="29"/>
      <c r="AH46" s="65" t="s">
        <v>51</v>
      </c>
      <c r="AI46" s="65" t="s">
        <v>51</v>
      </c>
      <c r="AJ46" s="65" t="s">
        <v>51</v>
      </c>
      <c r="AK46" s="65" t="s">
        <v>51</v>
      </c>
      <c r="AL46" s="65" t="s">
        <v>51</v>
      </c>
      <c r="AM46" s="33">
        <f t="shared" si="1"/>
        <v>23</v>
      </c>
    </row>
    <row r="47" spans="2:39" ht="28.15" customHeight="1" thickBot="1">
      <c r="B47" s="39" t="s">
        <v>126</v>
      </c>
      <c r="C47" s="48" t="s">
        <v>505</v>
      </c>
      <c r="D47" s="62"/>
      <c r="E47" s="66"/>
      <c r="F47" s="26" t="s">
        <v>51</v>
      </c>
      <c r="G47" s="62"/>
      <c r="H47" s="62"/>
      <c r="I47" s="62"/>
      <c r="J47" s="62"/>
      <c r="K47" s="62"/>
      <c r="L47" s="62"/>
      <c r="M47" s="62"/>
      <c r="N47" s="62"/>
      <c r="O47" s="62"/>
      <c r="P47" s="62"/>
      <c r="Q47" s="62"/>
      <c r="R47" s="62"/>
      <c r="S47" s="62"/>
      <c r="T47" s="62"/>
      <c r="U47" s="29"/>
      <c r="V47" s="28"/>
      <c r="W47" s="29"/>
      <c r="X47" s="29"/>
      <c r="Y47" s="29"/>
      <c r="Z47" s="29"/>
      <c r="AA47" s="28"/>
      <c r="AB47" s="29"/>
      <c r="AC47" s="27"/>
      <c r="AD47" s="27"/>
      <c r="AE47" s="28"/>
      <c r="AF47" s="29"/>
      <c r="AG47" s="29"/>
      <c r="AH47" s="29"/>
      <c r="AI47" s="27"/>
      <c r="AJ47" s="29"/>
      <c r="AK47" s="27"/>
      <c r="AL47" s="27" t="s">
        <v>51</v>
      </c>
      <c r="AM47" s="33">
        <f t="shared" si="1"/>
        <v>2</v>
      </c>
    </row>
    <row r="48" spans="2:39" ht="24" customHeight="1" thickBot="1">
      <c r="B48" s="39" t="s">
        <v>127</v>
      </c>
      <c r="C48" s="48" t="s">
        <v>128</v>
      </c>
      <c r="D48" s="62"/>
      <c r="E48" s="66"/>
      <c r="F48" s="26" t="s">
        <v>51</v>
      </c>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26"/>
      <c r="AK48" s="62"/>
      <c r="AL48" s="26" t="s">
        <v>51</v>
      </c>
      <c r="AM48" s="33">
        <f>SUBTOTAL(103,D48:AL48)</f>
        <v>2</v>
      </c>
    </row>
    <row r="49" spans="2:39" ht="31.15" customHeight="1" thickBot="1">
      <c r="B49" s="39" t="s">
        <v>129</v>
      </c>
      <c r="C49" s="48" t="s">
        <v>570</v>
      </c>
      <c r="D49" s="62"/>
      <c r="E49" s="66"/>
      <c r="F49" s="26"/>
      <c r="G49" s="62"/>
      <c r="H49" s="62"/>
      <c r="I49" s="62"/>
      <c r="J49" s="62"/>
      <c r="K49" s="62" t="s">
        <v>51</v>
      </c>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26"/>
      <c r="AK49" s="62"/>
      <c r="AL49" s="26"/>
      <c r="AM49" s="33">
        <f t="shared" ref="AM49:AM56" si="2">SUBTOTAL(103,D49:AL49)</f>
        <v>1</v>
      </c>
    </row>
    <row r="50" spans="2:39" ht="31.4" customHeight="1" thickBot="1">
      <c r="B50" s="39" t="s">
        <v>130</v>
      </c>
      <c r="C50" s="48" t="s">
        <v>504</v>
      </c>
      <c r="D50" s="62"/>
      <c r="E50" s="66"/>
      <c r="F50" s="26"/>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t="s">
        <v>51</v>
      </c>
      <c r="AJ50" s="26"/>
      <c r="AK50" s="62"/>
      <c r="AL50" s="26"/>
      <c r="AM50" s="33">
        <f t="shared" si="2"/>
        <v>1</v>
      </c>
    </row>
    <row r="51" spans="2:39" ht="31.4" customHeight="1" thickBot="1">
      <c r="B51" s="39" t="s">
        <v>131</v>
      </c>
      <c r="C51" s="48" t="s">
        <v>571</v>
      </c>
      <c r="D51" s="62"/>
      <c r="E51" s="66"/>
      <c r="F51" s="26"/>
      <c r="G51" s="62"/>
      <c r="H51" s="62"/>
      <c r="I51" s="62"/>
      <c r="J51" s="62"/>
      <c r="K51" s="62" t="s">
        <v>51</v>
      </c>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26"/>
      <c r="AK51" s="62"/>
      <c r="AL51" s="26"/>
      <c r="AM51" s="33">
        <f t="shared" si="2"/>
        <v>1</v>
      </c>
    </row>
    <row r="52" spans="2:39" ht="31.4" customHeight="1" thickBot="1">
      <c r="B52" s="39" t="s">
        <v>132</v>
      </c>
      <c r="C52" s="48" t="s">
        <v>133</v>
      </c>
      <c r="D52" s="62"/>
      <c r="E52" s="66"/>
      <c r="F52" s="26" t="s">
        <v>51</v>
      </c>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26"/>
      <c r="AK52" s="62"/>
      <c r="AL52" s="26"/>
      <c r="AM52" s="33">
        <f t="shared" si="2"/>
        <v>1</v>
      </c>
    </row>
    <row r="53" spans="2:39" ht="28.5" thickBot="1">
      <c r="B53" s="39" t="s">
        <v>134</v>
      </c>
      <c r="C53" s="48" t="s">
        <v>135</v>
      </c>
      <c r="D53" s="62"/>
      <c r="E53" s="66"/>
      <c r="F53" s="26"/>
      <c r="G53" s="71" t="s">
        <v>136</v>
      </c>
      <c r="H53" s="62"/>
      <c r="I53" s="62"/>
      <c r="J53" s="62"/>
      <c r="K53" s="62"/>
      <c r="L53" s="62"/>
      <c r="M53" s="62"/>
      <c r="N53" s="62"/>
      <c r="O53" s="62"/>
      <c r="P53" s="62"/>
      <c r="Q53" s="62"/>
      <c r="R53" s="62"/>
      <c r="S53" s="62"/>
      <c r="T53" s="62"/>
      <c r="U53" s="62"/>
      <c r="V53" s="62"/>
      <c r="W53" s="62"/>
      <c r="X53" s="62"/>
      <c r="Y53" s="62"/>
      <c r="Z53" s="62"/>
      <c r="AA53" s="62"/>
      <c r="AB53" s="62"/>
      <c r="AC53" s="62"/>
      <c r="AD53" s="62"/>
      <c r="AE53" s="62"/>
      <c r="AF53" s="131" t="s">
        <v>137</v>
      </c>
      <c r="AG53" s="62"/>
      <c r="AH53" s="132" t="s">
        <v>138</v>
      </c>
      <c r="AI53" s="62"/>
      <c r="AJ53" s="26"/>
      <c r="AK53" s="62"/>
      <c r="AL53" s="26"/>
      <c r="AM53" s="33">
        <f t="shared" si="2"/>
        <v>3</v>
      </c>
    </row>
    <row r="54" spans="2:39" ht="31.4" customHeight="1" thickBot="1">
      <c r="B54" s="39" t="s">
        <v>139</v>
      </c>
      <c r="C54" s="48" t="s">
        <v>140</v>
      </c>
      <c r="D54" s="62"/>
      <c r="E54" s="66"/>
      <c r="F54" s="26"/>
      <c r="G54" s="71"/>
      <c r="H54" s="62"/>
      <c r="I54" s="62"/>
      <c r="J54" s="62"/>
      <c r="K54" s="62"/>
      <c r="L54" s="62"/>
      <c r="M54" s="62"/>
      <c r="N54" s="62"/>
      <c r="O54" s="62"/>
      <c r="P54" s="62"/>
      <c r="Q54" s="62"/>
      <c r="R54" s="62"/>
      <c r="S54" s="62"/>
      <c r="T54" s="62"/>
      <c r="U54" s="62"/>
      <c r="V54" s="62"/>
      <c r="W54" s="62" t="s">
        <v>51</v>
      </c>
      <c r="X54" s="62"/>
      <c r="Y54" s="62"/>
      <c r="Z54" s="62"/>
      <c r="AA54" s="62"/>
      <c r="AB54" s="62"/>
      <c r="AC54" s="62"/>
      <c r="AD54" s="62"/>
      <c r="AE54" s="62"/>
      <c r="AF54" s="140"/>
      <c r="AG54" s="62"/>
      <c r="AH54" s="141"/>
      <c r="AI54" s="62"/>
      <c r="AJ54" s="26"/>
      <c r="AK54" s="62"/>
      <c r="AL54" s="26"/>
      <c r="AM54" s="33">
        <f t="shared" si="2"/>
        <v>1</v>
      </c>
    </row>
    <row r="55" spans="2:39" ht="30.75" customHeight="1" thickBot="1">
      <c r="B55" s="39" t="s">
        <v>141</v>
      </c>
      <c r="C55" s="41" t="s">
        <v>573</v>
      </c>
      <c r="D55" s="62"/>
      <c r="E55" s="66"/>
      <c r="F55" s="26" t="s">
        <v>51</v>
      </c>
      <c r="G55" s="62" t="s">
        <v>51</v>
      </c>
      <c r="H55" s="62"/>
      <c r="I55" s="62"/>
      <c r="J55" s="62"/>
      <c r="K55" s="62" t="s">
        <v>51</v>
      </c>
      <c r="L55" s="62"/>
      <c r="M55" s="62"/>
      <c r="N55" s="62"/>
      <c r="O55" s="62"/>
      <c r="P55" s="62" t="s">
        <v>51</v>
      </c>
      <c r="Q55" s="62" t="s">
        <v>51</v>
      </c>
      <c r="R55" s="62"/>
      <c r="S55" s="62"/>
      <c r="T55" s="62" t="s">
        <v>51</v>
      </c>
      <c r="U55" s="62"/>
      <c r="V55" s="62"/>
      <c r="W55" s="62" t="s">
        <v>51</v>
      </c>
      <c r="X55" s="62"/>
      <c r="Y55" s="62"/>
      <c r="Z55" s="62"/>
      <c r="AA55" s="62"/>
      <c r="AB55" s="62" t="s">
        <v>51</v>
      </c>
      <c r="AC55" s="62"/>
      <c r="AD55" s="62"/>
      <c r="AE55" s="62" t="s">
        <v>51</v>
      </c>
      <c r="AF55" s="62" t="s">
        <v>51</v>
      </c>
      <c r="AG55" s="62"/>
      <c r="AH55" s="62" t="s">
        <v>51</v>
      </c>
      <c r="AI55" s="65" t="s">
        <v>51</v>
      </c>
      <c r="AJ55" s="65" t="s">
        <v>51</v>
      </c>
      <c r="AK55" s="62"/>
      <c r="AL55" s="65" t="s">
        <v>51</v>
      </c>
      <c r="AM55" s="33">
        <f t="shared" si="2"/>
        <v>14</v>
      </c>
    </row>
    <row r="56" spans="2:39" ht="24" customHeight="1" thickBot="1">
      <c r="B56" s="39" t="s">
        <v>142</v>
      </c>
      <c r="C56" s="49" t="s">
        <v>559</v>
      </c>
      <c r="D56" s="68" t="s">
        <v>51</v>
      </c>
      <c r="E56" s="69" t="s">
        <v>51</v>
      </c>
      <c r="F56" s="70" t="s">
        <v>51</v>
      </c>
      <c r="G56" s="70" t="s">
        <v>51</v>
      </c>
      <c r="H56" s="52"/>
      <c r="I56" s="69" t="s">
        <v>51</v>
      </c>
      <c r="J56" s="69" t="s">
        <v>51</v>
      </c>
      <c r="K56" s="70" t="s">
        <v>51</v>
      </c>
      <c r="L56" s="53"/>
      <c r="M56" s="143">
        <v>74</v>
      </c>
      <c r="N56" s="53"/>
      <c r="O56" s="69" t="s">
        <v>51</v>
      </c>
      <c r="P56" s="69" t="s">
        <v>51</v>
      </c>
      <c r="Q56" s="69" t="s">
        <v>51</v>
      </c>
      <c r="R56" s="69" t="s">
        <v>51</v>
      </c>
      <c r="S56" s="54"/>
      <c r="T56" s="69" t="s">
        <v>51</v>
      </c>
      <c r="U56" s="69" t="s">
        <v>51</v>
      </c>
      <c r="V56" s="69" t="s">
        <v>51</v>
      </c>
      <c r="W56" s="69" t="s">
        <v>51</v>
      </c>
      <c r="X56" s="69"/>
      <c r="Y56" s="69" t="s">
        <v>51</v>
      </c>
      <c r="Z56" s="50"/>
      <c r="AA56" s="69" t="s">
        <v>51</v>
      </c>
      <c r="AB56" s="69" t="s">
        <v>51</v>
      </c>
      <c r="AC56" s="69" t="s">
        <v>51</v>
      </c>
      <c r="AD56" s="69" t="s">
        <v>51</v>
      </c>
      <c r="AE56" s="69" t="s">
        <v>51</v>
      </c>
      <c r="AF56" s="69" t="s">
        <v>51</v>
      </c>
      <c r="AG56" s="52"/>
      <c r="AH56" s="69" t="s">
        <v>51</v>
      </c>
      <c r="AI56" s="70" t="s">
        <v>51</v>
      </c>
      <c r="AJ56" s="139">
        <v>74</v>
      </c>
      <c r="AK56" s="69" t="s">
        <v>51</v>
      </c>
      <c r="AL56" s="70" t="s">
        <v>51</v>
      </c>
      <c r="AM56" s="33">
        <f t="shared" si="2"/>
        <v>28</v>
      </c>
    </row>
    <row r="57" spans="2:39" ht="24" customHeight="1" thickBot="1">
      <c r="B57" s="105"/>
      <c r="C57" s="100" t="s">
        <v>143</v>
      </c>
      <c r="D57" s="53"/>
      <c r="E57" s="70" t="s">
        <v>144</v>
      </c>
      <c r="F57" s="53"/>
      <c r="G57" s="52"/>
      <c r="H57" s="53"/>
      <c r="I57" s="69" t="s">
        <v>145</v>
      </c>
      <c r="J57" s="69" t="s">
        <v>146</v>
      </c>
      <c r="K57" s="53"/>
      <c r="L57" s="53"/>
      <c r="M57" s="53"/>
      <c r="N57" s="69" t="s">
        <v>147</v>
      </c>
      <c r="O57" s="69" t="s">
        <v>148</v>
      </c>
      <c r="P57" s="69" t="s">
        <v>149</v>
      </c>
      <c r="Q57" s="69" t="s">
        <v>150</v>
      </c>
      <c r="R57" s="53"/>
      <c r="S57" s="69" t="s">
        <v>151</v>
      </c>
      <c r="T57" s="53"/>
      <c r="U57" s="53"/>
      <c r="V57" s="53"/>
      <c r="W57" s="53"/>
      <c r="X57" s="161"/>
      <c r="Y57" s="69" t="s">
        <v>152</v>
      </c>
      <c r="Z57" s="69" t="s">
        <v>153</v>
      </c>
      <c r="AA57" s="69" t="s">
        <v>154</v>
      </c>
      <c r="AB57" s="69" t="s">
        <v>155</v>
      </c>
      <c r="AC57" s="69" t="s">
        <v>156</v>
      </c>
      <c r="AD57" s="53"/>
      <c r="AE57" s="53"/>
      <c r="AF57" s="53"/>
      <c r="AG57" s="53"/>
      <c r="AH57" s="53"/>
      <c r="AI57" s="53"/>
      <c r="AJ57" s="53"/>
      <c r="AK57" s="53"/>
      <c r="AL57" s="53"/>
      <c r="AM57" s="112">
        <f>SUBTOTAL(103,D57:AL57)</f>
        <v>13</v>
      </c>
    </row>
    <row r="58" spans="2:39" ht="23.9" customHeight="1" thickBot="1">
      <c r="B58" s="39" t="s">
        <v>157</v>
      </c>
      <c r="C58" s="40" t="s">
        <v>562</v>
      </c>
      <c r="D58" s="29"/>
      <c r="E58" s="65" t="s">
        <v>51</v>
      </c>
      <c r="F58" s="65" t="s">
        <v>51</v>
      </c>
      <c r="G58" s="65" t="s">
        <v>51</v>
      </c>
      <c r="H58" s="65" t="s">
        <v>51</v>
      </c>
      <c r="I58" s="65" t="s">
        <v>51</v>
      </c>
      <c r="J58" s="65" t="s">
        <v>51</v>
      </c>
      <c r="K58" s="65" t="s">
        <v>51</v>
      </c>
      <c r="L58" s="27"/>
      <c r="M58" s="65" t="s">
        <v>51</v>
      </c>
      <c r="N58" s="65" t="s">
        <v>51</v>
      </c>
      <c r="O58" s="65" t="s">
        <v>51</v>
      </c>
      <c r="P58" s="65" t="s">
        <v>51</v>
      </c>
      <c r="Q58" s="65" t="s">
        <v>51</v>
      </c>
      <c r="R58" s="29" t="s">
        <v>51</v>
      </c>
      <c r="S58" s="27" t="s">
        <v>51</v>
      </c>
      <c r="T58" s="65" t="s">
        <v>51</v>
      </c>
      <c r="U58" s="65" t="s">
        <v>51</v>
      </c>
      <c r="V58" s="65" t="s">
        <v>51</v>
      </c>
      <c r="W58" s="65" t="s">
        <v>51</v>
      </c>
      <c r="X58" s="27" t="s">
        <v>51</v>
      </c>
      <c r="Y58" s="65" t="s">
        <v>51</v>
      </c>
      <c r="Z58" s="65" t="s">
        <v>51</v>
      </c>
      <c r="AA58" s="29" t="s">
        <v>51</v>
      </c>
      <c r="AB58" s="65" t="s">
        <v>51</v>
      </c>
      <c r="AC58" s="65" t="s">
        <v>51</v>
      </c>
      <c r="AD58" s="65" t="s">
        <v>51</v>
      </c>
      <c r="AE58" s="65" t="s">
        <v>51</v>
      </c>
      <c r="AF58" s="29"/>
      <c r="AG58" s="65" t="s">
        <v>51</v>
      </c>
      <c r="AH58" s="65" t="s">
        <v>51</v>
      </c>
      <c r="AI58" s="65" t="s">
        <v>51</v>
      </c>
      <c r="AJ58" s="65" t="s">
        <v>51</v>
      </c>
      <c r="AK58" s="65" t="s">
        <v>51</v>
      </c>
      <c r="AL58" s="65" t="s">
        <v>51</v>
      </c>
      <c r="AM58" s="33">
        <f t="shared" si="1"/>
        <v>32</v>
      </c>
    </row>
    <row r="59" spans="2:39" ht="32.15" customHeight="1" thickBot="1">
      <c r="B59" s="39" t="s">
        <v>158</v>
      </c>
      <c r="C59" s="47" t="s">
        <v>510</v>
      </c>
      <c r="D59" s="65" t="s">
        <v>51</v>
      </c>
      <c r="E59" s="29"/>
      <c r="F59" s="65" t="s">
        <v>51</v>
      </c>
      <c r="G59" s="29"/>
      <c r="H59" s="29"/>
      <c r="I59" s="65" t="s">
        <v>51</v>
      </c>
      <c r="J59" s="65" t="s">
        <v>51</v>
      </c>
      <c r="K59" s="29"/>
      <c r="L59" s="29"/>
      <c r="M59" s="65" t="s">
        <v>51</v>
      </c>
      <c r="N59" s="65" t="s">
        <v>51</v>
      </c>
      <c r="O59" s="29"/>
      <c r="P59" s="65" t="s">
        <v>51</v>
      </c>
      <c r="Q59" s="65" t="s">
        <v>51</v>
      </c>
      <c r="R59" s="29" t="s">
        <v>51</v>
      </c>
      <c r="S59" s="29" t="s">
        <v>51</v>
      </c>
      <c r="T59" s="65" t="s">
        <v>51</v>
      </c>
      <c r="U59" s="65" t="s">
        <v>51</v>
      </c>
      <c r="V59" s="65" t="s">
        <v>51</v>
      </c>
      <c r="W59" s="65" t="s">
        <v>51</v>
      </c>
      <c r="X59" s="27" t="s">
        <v>51</v>
      </c>
      <c r="Y59" s="65" t="s">
        <v>51</v>
      </c>
      <c r="Z59" s="65" t="s">
        <v>51</v>
      </c>
      <c r="AA59" s="29" t="s">
        <v>51</v>
      </c>
      <c r="AB59" s="29"/>
      <c r="AC59" s="65" t="s">
        <v>51</v>
      </c>
      <c r="AD59" s="65" t="s">
        <v>51</v>
      </c>
      <c r="AE59" s="29"/>
      <c r="AF59" s="29"/>
      <c r="AG59" s="65" t="s">
        <v>51</v>
      </c>
      <c r="AH59" s="29"/>
      <c r="AI59" s="65" t="s">
        <v>51</v>
      </c>
      <c r="AJ59" s="65" t="s">
        <v>51</v>
      </c>
      <c r="AK59" s="65" t="s">
        <v>51</v>
      </c>
      <c r="AL59" s="65" t="s">
        <v>51</v>
      </c>
      <c r="AM59" s="33">
        <f t="shared" si="1"/>
        <v>25</v>
      </c>
    </row>
    <row r="60" spans="2:39" ht="24" customHeight="1" thickBot="1">
      <c r="B60" s="39" t="s">
        <v>159</v>
      </c>
      <c r="C60" s="47" t="s">
        <v>160</v>
      </c>
      <c r="D60" s="65" t="s">
        <v>51</v>
      </c>
      <c r="E60" s="29"/>
      <c r="F60" s="65" t="s">
        <v>51</v>
      </c>
      <c r="G60" s="29"/>
      <c r="H60" s="29"/>
      <c r="I60" s="65" t="s">
        <v>51</v>
      </c>
      <c r="J60" s="65" t="s">
        <v>51</v>
      </c>
      <c r="K60" s="29"/>
      <c r="L60" s="29"/>
      <c r="M60" s="65" t="s">
        <v>51</v>
      </c>
      <c r="N60" s="65" t="s">
        <v>51</v>
      </c>
      <c r="O60" s="29"/>
      <c r="P60" s="65" t="s">
        <v>51</v>
      </c>
      <c r="Q60" s="65" t="s">
        <v>51</v>
      </c>
      <c r="R60" s="29" t="s">
        <v>51</v>
      </c>
      <c r="S60" s="29" t="s">
        <v>51</v>
      </c>
      <c r="T60" s="65" t="s">
        <v>51</v>
      </c>
      <c r="U60" s="65" t="s">
        <v>51</v>
      </c>
      <c r="V60" s="65" t="s">
        <v>51</v>
      </c>
      <c r="W60" s="65" t="s">
        <v>51</v>
      </c>
      <c r="X60" s="65"/>
      <c r="Y60" s="65" t="s">
        <v>51</v>
      </c>
      <c r="Z60" s="65" t="s">
        <v>51</v>
      </c>
      <c r="AA60" s="29" t="s">
        <v>51</v>
      </c>
      <c r="AB60" s="29"/>
      <c r="AC60" s="65" t="s">
        <v>51</v>
      </c>
      <c r="AD60" s="65" t="s">
        <v>51</v>
      </c>
      <c r="AE60" s="29"/>
      <c r="AF60" s="29"/>
      <c r="AG60" s="65" t="s">
        <v>51</v>
      </c>
      <c r="AH60" s="29"/>
      <c r="AI60" s="65" t="s">
        <v>51</v>
      </c>
      <c r="AJ60" s="65" t="s">
        <v>51</v>
      </c>
      <c r="AK60" s="65" t="s">
        <v>51</v>
      </c>
      <c r="AL60" s="65" t="s">
        <v>51</v>
      </c>
      <c r="AM60" s="33">
        <f t="shared" si="1"/>
        <v>24</v>
      </c>
    </row>
    <row r="61" spans="2:39" ht="27.65" customHeight="1" thickBot="1">
      <c r="B61" s="39" t="s">
        <v>161</v>
      </c>
      <c r="C61" s="47" t="s">
        <v>162</v>
      </c>
      <c r="D61" s="65" t="s">
        <v>51</v>
      </c>
      <c r="E61" s="29"/>
      <c r="F61" s="65" t="s">
        <v>51</v>
      </c>
      <c r="G61" s="29"/>
      <c r="H61" s="29"/>
      <c r="I61" s="65" t="s">
        <v>51</v>
      </c>
      <c r="J61" s="65" t="s">
        <v>51</v>
      </c>
      <c r="K61" s="29"/>
      <c r="L61" s="29"/>
      <c r="M61" s="65" t="s">
        <v>51</v>
      </c>
      <c r="N61" s="65" t="s">
        <v>51</v>
      </c>
      <c r="O61" s="29"/>
      <c r="P61" s="65" t="s">
        <v>51</v>
      </c>
      <c r="Q61" s="65" t="s">
        <v>51</v>
      </c>
      <c r="R61" s="29" t="s">
        <v>51</v>
      </c>
      <c r="S61" s="29" t="s">
        <v>51</v>
      </c>
      <c r="T61" s="65" t="s">
        <v>51</v>
      </c>
      <c r="U61" s="65" t="s">
        <v>51</v>
      </c>
      <c r="V61" s="65" t="s">
        <v>51</v>
      </c>
      <c r="W61" s="65" t="s">
        <v>51</v>
      </c>
      <c r="X61" s="65"/>
      <c r="Y61" s="65" t="s">
        <v>51</v>
      </c>
      <c r="Z61" s="65" t="s">
        <v>51</v>
      </c>
      <c r="AA61" s="29" t="s">
        <v>51</v>
      </c>
      <c r="AB61" s="29"/>
      <c r="AC61" s="65" t="s">
        <v>51</v>
      </c>
      <c r="AD61" s="65" t="s">
        <v>51</v>
      </c>
      <c r="AE61" s="29"/>
      <c r="AF61" s="29"/>
      <c r="AG61" s="65" t="s">
        <v>51</v>
      </c>
      <c r="AH61" s="29"/>
      <c r="AI61" s="65" t="s">
        <v>51</v>
      </c>
      <c r="AJ61" s="65" t="s">
        <v>51</v>
      </c>
      <c r="AK61" s="65" t="s">
        <v>51</v>
      </c>
      <c r="AL61" s="65" t="s">
        <v>51</v>
      </c>
      <c r="AM61" s="33">
        <f t="shared" si="1"/>
        <v>24</v>
      </c>
    </row>
    <row r="62" spans="2:39" ht="24" customHeight="1" thickBot="1">
      <c r="B62" s="39" t="s">
        <v>163</v>
      </c>
      <c r="C62" s="40" t="s">
        <v>164</v>
      </c>
      <c r="D62" s="65" t="s">
        <v>51</v>
      </c>
      <c r="E62" s="64"/>
      <c r="F62" s="65" t="s">
        <v>51</v>
      </c>
      <c r="G62" s="27"/>
      <c r="H62" s="29"/>
      <c r="I62" s="65" t="s">
        <v>51</v>
      </c>
      <c r="J62" s="29"/>
      <c r="K62" s="65" t="s">
        <v>51</v>
      </c>
      <c r="L62" s="29"/>
      <c r="M62" s="65" t="s">
        <v>51</v>
      </c>
      <c r="N62" s="65" t="s">
        <v>51</v>
      </c>
      <c r="O62" s="29"/>
      <c r="P62" s="65" t="s">
        <v>51</v>
      </c>
      <c r="Q62" s="65" t="s">
        <v>51</v>
      </c>
      <c r="R62" s="29" t="s">
        <v>51</v>
      </c>
      <c r="S62" s="27" t="s">
        <v>51</v>
      </c>
      <c r="T62" s="65" t="s">
        <v>51</v>
      </c>
      <c r="U62" s="65" t="s">
        <v>51</v>
      </c>
      <c r="V62" s="65" t="s">
        <v>51</v>
      </c>
      <c r="W62" s="65" t="s">
        <v>51</v>
      </c>
      <c r="X62" s="182" t="s">
        <v>165</v>
      </c>
      <c r="Y62" s="162" t="s">
        <v>166</v>
      </c>
      <c r="Z62" s="65" t="s">
        <v>51</v>
      </c>
      <c r="AA62" s="29" t="s">
        <v>51</v>
      </c>
      <c r="AB62" s="65" t="s">
        <v>51</v>
      </c>
      <c r="AC62" s="65" t="s">
        <v>51</v>
      </c>
      <c r="AD62" s="65" t="s">
        <v>51</v>
      </c>
      <c r="AE62" s="27"/>
      <c r="AF62" s="27"/>
      <c r="AG62" s="65" t="s">
        <v>51</v>
      </c>
      <c r="AH62" s="27"/>
      <c r="AI62" s="65" t="s">
        <v>51</v>
      </c>
      <c r="AJ62" s="65" t="s">
        <v>51</v>
      </c>
      <c r="AK62" s="65" t="s">
        <v>51</v>
      </c>
      <c r="AL62" s="65" t="s">
        <v>51</v>
      </c>
      <c r="AM62" s="33">
        <f t="shared" si="1"/>
        <v>26</v>
      </c>
    </row>
    <row r="63" spans="2:39" ht="24" customHeight="1" thickBot="1">
      <c r="B63" s="39" t="s">
        <v>167</v>
      </c>
      <c r="C63" s="47" t="s">
        <v>168</v>
      </c>
      <c r="D63" s="29"/>
      <c r="E63" s="65" t="s">
        <v>51</v>
      </c>
      <c r="F63" s="29"/>
      <c r="G63" s="29"/>
      <c r="H63" s="29"/>
      <c r="I63" s="29"/>
      <c r="J63" s="29"/>
      <c r="K63" s="65" t="s">
        <v>51</v>
      </c>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33">
        <f t="shared" si="1"/>
        <v>2</v>
      </c>
    </row>
    <row r="64" spans="2:39" ht="24" customHeight="1" thickBot="1">
      <c r="B64" s="39" t="s">
        <v>169</v>
      </c>
      <c r="C64" s="47" t="s">
        <v>170</v>
      </c>
      <c r="D64" s="28"/>
      <c r="E64" s="65" t="s">
        <v>51</v>
      </c>
      <c r="F64" s="29"/>
      <c r="G64" s="28"/>
      <c r="H64" s="29"/>
      <c r="I64" s="28"/>
      <c r="J64" s="28"/>
      <c r="K64" s="65" t="s">
        <v>51</v>
      </c>
      <c r="L64" s="28"/>
      <c r="M64" s="28"/>
      <c r="N64" s="28"/>
      <c r="O64" s="28"/>
      <c r="P64" s="28"/>
      <c r="Q64" s="28"/>
      <c r="R64" s="28"/>
      <c r="S64" s="28"/>
      <c r="T64" s="28"/>
      <c r="U64" s="28"/>
      <c r="V64" s="28"/>
      <c r="W64" s="28"/>
      <c r="X64" s="28"/>
      <c r="Y64" s="28"/>
      <c r="Z64" s="28"/>
      <c r="AA64" s="28"/>
      <c r="AB64" s="28"/>
      <c r="AC64" s="28"/>
      <c r="AD64" s="28"/>
      <c r="AE64" s="28"/>
      <c r="AF64" s="28"/>
      <c r="AG64" s="29"/>
      <c r="AH64" s="28"/>
      <c r="AI64" s="29"/>
      <c r="AJ64" s="29"/>
      <c r="AK64" s="28"/>
      <c r="AL64" s="29"/>
      <c r="AM64" s="33">
        <f t="shared" si="1"/>
        <v>2</v>
      </c>
    </row>
    <row r="65" spans="1:39" ht="24" customHeight="1" thickBot="1">
      <c r="B65" s="39" t="s">
        <v>171</v>
      </c>
      <c r="C65" s="47" t="s">
        <v>172</v>
      </c>
      <c r="D65" s="28"/>
      <c r="E65" s="64"/>
      <c r="F65" s="65" t="s">
        <v>51</v>
      </c>
      <c r="G65" s="28"/>
      <c r="H65" s="29"/>
      <c r="I65" s="28"/>
      <c r="J65" s="28"/>
      <c r="K65" s="65" t="s">
        <v>51</v>
      </c>
      <c r="L65" s="28"/>
      <c r="M65" s="28"/>
      <c r="N65" s="28"/>
      <c r="O65" s="28"/>
      <c r="P65" s="28"/>
      <c r="Q65" s="28"/>
      <c r="R65" s="28"/>
      <c r="S65" s="28"/>
      <c r="T65" s="28"/>
      <c r="U65" s="28"/>
      <c r="V65" s="28"/>
      <c r="W65" s="28"/>
      <c r="X65" s="28"/>
      <c r="Y65" s="28"/>
      <c r="Z65" s="28"/>
      <c r="AA65" s="28"/>
      <c r="AB65" s="28"/>
      <c r="AC65" s="28"/>
      <c r="AD65" s="28"/>
      <c r="AE65" s="28"/>
      <c r="AF65" s="28"/>
      <c r="AG65" s="29"/>
      <c r="AH65" s="28"/>
      <c r="AI65" s="29"/>
      <c r="AJ65" s="29"/>
      <c r="AK65" s="28"/>
      <c r="AL65" s="29"/>
      <c r="AM65" s="33">
        <f t="shared" si="1"/>
        <v>2</v>
      </c>
    </row>
    <row r="66" spans="1:39" ht="24" customHeight="1" thickBot="1">
      <c r="A66" s="201"/>
      <c r="B66" s="202" t="s">
        <v>558</v>
      </c>
      <c r="C66" s="200" t="s">
        <v>560</v>
      </c>
      <c r="D66" s="199" t="s">
        <v>51</v>
      </c>
      <c r="E66" s="199" t="s">
        <v>51</v>
      </c>
      <c r="F66" s="199" t="s">
        <v>51</v>
      </c>
      <c r="G66" s="199" t="s">
        <v>51</v>
      </c>
      <c r="H66" s="199" t="s">
        <v>51</v>
      </c>
      <c r="I66" s="199" t="s">
        <v>51</v>
      </c>
      <c r="J66" s="199" t="s">
        <v>51</v>
      </c>
      <c r="K66" s="199" t="s">
        <v>51</v>
      </c>
      <c r="L66" s="199"/>
      <c r="M66" s="199" t="s">
        <v>51</v>
      </c>
      <c r="N66" s="199"/>
      <c r="O66" s="199" t="s">
        <v>51</v>
      </c>
      <c r="P66" s="199" t="s">
        <v>51</v>
      </c>
      <c r="Q66" s="199" t="s">
        <v>51</v>
      </c>
      <c r="R66" s="199" t="s">
        <v>51</v>
      </c>
      <c r="S66" s="199" t="s">
        <v>51</v>
      </c>
      <c r="T66" s="199" t="s">
        <v>51</v>
      </c>
      <c r="U66" s="199" t="s">
        <v>51</v>
      </c>
      <c r="V66" s="199" t="s">
        <v>51</v>
      </c>
      <c r="W66" s="199" t="s">
        <v>51</v>
      </c>
      <c r="X66" s="199" t="s">
        <v>51</v>
      </c>
      <c r="Y66" s="199" t="s">
        <v>51</v>
      </c>
      <c r="Z66" s="199" t="s">
        <v>51</v>
      </c>
      <c r="AA66" s="199" t="s">
        <v>51</v>
      </c>
      <c r="AB66" s="199" t="s">
        <v>51</v>
      </c>
      <c r="AC66" s="199" t="s">
        <v>51</v>
      </c>
      <c r="AD66" s="199" t="s">
        <v>51</v>
      </c>
      <c r="AE66" s="199"/>
      <c r="AF66" s="199"/>
      <c r="AG66" s="199" t="s">
        <v>51</v>
      </c>
      <c r="AH66" s="199" t="s">
        <v>51</v>
      </c>
      <c r="AI66" s="199" t="s">
        <v>51</v>
      </c>
      <c r="AJ66" s="199" t="s">
        <v>51</v>
      </c>
      <c r="AK66" s="199" t="s">
        <v>51</v>
      </c>
      <c r="AL66" s="199" t="s">
        <v>51</v>
      </c>
      <c r="AM66" s="198">
        <f>SUBTOTAL(103,D66:AL66)</f>
        <v>31</v>
      </c>
    </row>
    <row r="67" spans="1:39" ht="27.65" customHeight="1" thickBot="1">
      <c r="B67" s="39" t="s">
        <v>173</v>
      </c>
      <c r="C67" s="47" t="s">
        <v>574</v>
      </c>
      <c r="D67" s="28"/>
      <c r="E67" s="64"/>
      <c r="F67" s="65" t="s">
        <v>51</v>
      </c>
      <c r="G67" s="28"/>
      <c r="H67" s="29"/>
      <c r="I67" s="28"/>
      <c r="J67" s="28"/>
      <c r="K67" s="29"/>
      <c r="L67" s="28"/>
      <c r="M67" s="28"/>
      <c r="N67" s="28"/>
      <c r="O67" s="28"/>
      <c r="P67" s="28"/>
      <c r="Q67" s="28"/>
      <c r="R67" s="28"/>
      <c r="S67" s="28"/>
      <c r="T67" s="28"/>
      <c r="U67" s="28"/>
      <c r="V67" s="28"/>
      <c r="W67" s="28"/>
      <c r="X67" s="28"/>
      <c r="Y67" s="28"/>
      <c r="Z67" s="28"/>
      <c r="AA67" s="28"/>
      <c r="AB67" s="28"/>
      <c r="AC67" s="28"/>
      <c r="AD67" s="28"/>
      <c r="AE67" s="28"/>
      <c r="AF67" s="28"/>
      <c r="AG67" s="29"/>
      <c r="AH67" s="28"/>
      <c r="AI67" s="29"/>
      <c r="AJ67" s="29"/>
      <c r="AK67" s="28"/>
      <c r="AL67" s="65" t="s">
        <v>51</v>
      </c>
      <c r="AM67" s="33">
        <f t="shared" si="1"/>
        <v>2</v>
      </c>
    </row>
    <row r="68" spans="1:39" ht="24" customHeight="1" thickBot="1">
      <c r="B68" s="39" t="s">
        <v>174</v>
      </c>
      <c r="C68" s="47" t="s">
        <v>575</v>
      </c>
      <c r="D68" s="28"/>
      <c r="E68" s="64"/>
      <c r="F68" s="29"/>
      <c r="G68" s="28"/>
      <c r="H68" s="29"/>
      <c r="I68" s="28"/>
      <c r="J68" s="28"/>
      <c r="K68" s="65" t="s">
        <v>51</v>
      </c>
      <c r="L68" s="28"/>
      <c r="M68" s="28"/>
      <c r="N68" s="28"/>
      <c r="O68" s="28"/>
      <c r="P68" s="28"/>
      <c r="Q68" s="28"/>
      <c r="R68" s="28"/>
      <c r="S68" s="28"/>
      <c r="T68" s="28"/>
      <c r="U68" s="28"/>
      <c r="V68" s="28"/>
      <c r="W68" s="28"/>
      <c r="X68" s="28"/>
      <c r="Y68" s="28"/>
      <c r="Z68" s="28"/>
      <c r="AA68" s="28"/>
      <c r="AB68" s="28"/>
      <c r="AC68" s="28"/>
      <c r="AD68" s="28"/>
      <c r="AE68" s="28"/>
      <c r="AF68" s="28"/>
      <c r="AG68" s="29"/>
      <c r="AH68" s="28"/>
      <c r="AI68" s="29"/>
      <c r="AJ68" s="29"/>
      <c r="AK68" s="28"/>
      <c r="AL68" s="29"/>
      <c r="AM68" s="33">
        <f t="shared" si="1"/>
        <v>1</v>
      </c>
    </row>
    <row r="69" spans="1:39" ht="24" customHeight="1" thickBot="1">
      <c r="B69" s="39" t="s">
        <v>175</v>
      </c>
      <c r="C69" s="47" t="s">
        <v>576</v>
      </c>
      <c r="D69" s="28"/>
      <c r="E69" s="64"/>
      <c r="F69" s="29"/>
      <c r="G69" s="28"/>
      <c r="H69" s="29"/>
      <c r="I69" s="28"/>
      <c r="J69" s="28"/>
      <c r="K69" s="29"/>
      <c r="L69" s="28"/>
      <c r="M69" s="28"/>
      <c r="N69" s="28"/>
      <c r="O69" s="28"/>
      <c r="P69" s="28"/>
      <c r="Q69" s="28"/>
      <c r="R69" s="28"/>
      <c r="S69" s="28"/>
      <c r="T69" s="28"/>
      <c r="U69" s="28"/>
      <c r="V69" s="28"/>
      <c r="W69" s="28"/>
      <c r="X69" s="28"/>
      <c r="Y69" s="28"/>
      <c r="Z69" s="28"/>
      <c r="AA69" s="28"/>
      <c r="AB69" s="28"/>
      <c r="AC69" s="28"/>
      <c r="AD69" s="28"/>
      <c r="AE69" s="28"/>
      <c r="AF69" s="28"/>
      <c r="AG69" s="29"/>
      <c r="AH69" s="28"/>
      <c r="AI69" s="65" t="s">
        <v>51</v>
      </c>
      <c r="AJ69" s="29"/>
      <c r="AK69" s="28"/>
      <c r="AL69" s="29"/>
      <c r="AM69" s="33">
        <f t="shared" si="1"/>
        <v>1</v>
      </c>
    </row>
    <row r="70" spans="1:39" ht="31.4" customHeight="1" thickBot="1">
      <c r="B70" s="39" t="s">
        <v>176</v>
      </c>
      <c r="C70" s="47" t="s">
        <v>549</v>
      </c>
      <c r="D70" s="28"/>
      <c r="E70" s="64"/>
      <c r="F70" s="29"/>
      <c r="G70" s="28"/>
      <c r="H70" s="29"/>
      <c r="I70" s="28"/>
      <c r="J70" s="28"/>
      <c r="K70" s="65" t="s">
        <v>51</v>
      </c>
      <c r="L70" s="28"/>
      <c r="M70" s="28"/>
      <c r="N70" s="28"/>
      <c r="O70" s="28"/>
      <c r="P70" s="28"/>
      <c r="Q70" s="28"/>
      <c r="R70" s="28"/>
      <c r="S70" s="28"/>
      <c r="T70" s="28"/>
      <c r="U70" s="28"/>
      <c r="V70" s="28"/>
      <c r="W70" s="28"/>
      <c r="X70" s="28"/>
      <c r="Y70" s="28"/>
      <c r="Z70" s="28"/>
      <c r="AA70" s="28"/>
      <c r="AB70" s="28"/>
      <c r="AC70" s="28"/>
      <c r="AD70" s="28"/>
      <c r="AE70" s="28"/>
      <c r="AF70" s="28"/>
      <c r="AG70" s="29"/>
      <c r="AH70" s="28"/>
      <c r="AI70" s="29"/>
      <c r="AJ70" s="29"/>
      <c r="AK70" s="28"/>
      <c r="AL70" s="29"/>
      <c r="AM70" s="33">
        <f t="shared" si="1"/>
        <v>1</v>
      </c>
    </row>
    <row r="71" spans="1:39" ht="31.4" customHeight="1" thickBot="1">
      <c r="B71" s="39" t="s">
        <v>177</v>
      </c>
      <c r="C71" s="47" t="s">
        <v>178</v>
      </c>
      <c r="D71" s="28"/>
      <c r="E71" s="66"/>
      <c r="F71" s="65" t="s">
        <v>51</v>
      </c>
      <c r="G71" s="28"/>
      <c r="H71" s="29"/>
      <c r="I71" s="62"/>
      <c r="J71" s="29"/>
      <c r="K71" s="65" t="s">
        <v>51</v>
      </c>
      <c r="L71" s="28"/>
      <c r="M71" s="62"/>
      <c r="N71" s="62"/>
      <c r="O71" s="28"/>
      <c r="P71" s="28"/>
      <c r="Q71" s="28"/>
      <c r="R71" s="62"/>
      <c r="S71" s="62"/>
      <c r="T71" s="28"/>
      <c r="U71" s="28"/>
      <c r="V71" s="62"/>
      <c r="W71" s="62"/>
      <c r="X71" s="62"/>
      <c r="Y71" s="28"/>
      <c r="Z71" s="28"/>
      <c r="AA71" s="62"/>
      <c r="AB71" s="29"/>
      <c r="AC71" s="62"/>
      <c r="AD71" s="62"/>
      <c r="AE71" s="28"/>
      <c r="AF71" s="28"/>
      <c r="AG71" s="29"/>
      <c r="AH71" s="28"/>
      <c r="AI71" s="65" t="s">
        <v>51</v>
      </c>
      <c r="AJ71" s="29"/>
      <c r="AK71" s="62"/>
      <c r="AL71" s="65" t="s">
        <v>51</v>
      </c>
      <c r="AM71" s="33">
        <f t="shared" si="1"/>
        <v>4</v>
      </c>
    </row>
    <row r="72" spans="1:39" ht="24" customHeight="1" thickBot="1">
      <c r="B72" s="39" t="s">
        <v>179</v>
      </c>
      <c r="C72" s="41" t="s">
        <v>180</v>
      </c>
      <c r="D72" s="65" t="s">
        <v>51</v>
      </c>
      <c r="E72" s="65" t="s">
        <v>51</v>
      </c>
      <c r="F72" s="65" t="s">
        <v>51</v>
      </c>
      <c r="G72" s="29"/>
      <c r="H72" s="29"/>
      <c r="I72" s="65" t="s">
        <v>51</v>
      </c>
      <c r="J72" s="29"/>
      <c r="K72" s="65" t="s">
        <v>51</v>
      </c>
      <c r="L72" s="28"/>
      <c r="M72" s="65" t="s">
        <v>51</v>
      </c>
      <c r="N72" s="65" t="s">
        <v>51</v>
      </c>
      <c r="O72" s="29"/>
      <c r="P72" s="65" t="s">
        <v>51</v>
      </c>
      <c r="Q72" s="65" t="s">
        <v>51</v>
      </c>
      <c r="R72" s="29" t="s">
        <v>51</v>
      </c>
      <c r="S72" s="27" t="s">
        <v>51</v>
      </c>
      <c r="T72" s="65" t="s">
        <v>51</v>
      </c>
      <c r="U72" s="65" t="s">
        <v>51</v>
      </c>
      <c r="V72" s="65" t="s">
        <v>51</v>
      </c>
      <c r="W72" s="65" t="s">
        <v>51</v>
      </c>
      <c r="X72" s="65"/>
      <c r="Y72" s="65" t="s">
        <v>51</v>
      </c>
      <c r="Z72" s="65" t="s">
        <v>51</v>
      </c>
      <c r="AA72" s="29" t="s">
        <v>51</v>
      </c>
      <c r="AB72" s="29"/>
      <c r="AC72" s="65" t="s">
        <v>51</v>
      </c>
      <c r="AD72" s="65" t="s">
        <v>51</v>
      </c>
      <c r="AE72" s="29"/>
      <c r="AF72" s="29"/>
      <c r="AG72" s="65" t="s">
        <v>51</v>
      </c>
      <c r="AH72" s="29"/>
      <c r="AI72" s="65" t="s">
        <v>51</v>
      </c>
      <c r="AJ72" s="65" t="s">
        <v>51</v>
      </c>
      <c r="AK72" s="65" t="s">
        <v>51</v>
      </c>
      <c r="AL72" s="65" t="s">
        <v>51</v>
      </c>
      <c r="AM72" s="33">
        <f t="shared" si="1"/>
        <v>25</v>
      </c>
    </row>
    <row r="73" spans="1:39" ht="24" customHeight="1" thickBot="1">
      <c r="B73" s="39" t="s">
        <v>181</v>
      </c>
      <c r="C73" s="40" t="s">
        <v>182</v>
      </c>
      <c r="D73" s="199" t="s">
        <v>51</v>
      </c>
      <c r="E73" s="65" t="s">
        <v>51</v>
      </c>
      <c r="F73" s="65" t="s">
        <v>51</v>
      </c>
      <c r="G73" s="65" t="s">
        <v>51</v>
      </c>
      <c r="H73" s="65" t="s">
        <v>51</v>
      </c>
      <c r="I73" s="65" t="s">
        <v>51</v>
      </c>
      <c r="J73" s="65" t="s">
        <v>51</v>
      </c>
      <c r="K73" s="65" t="s">
        <v>51</v>
      </c>
      <c r="L73" s="65"/>
      <c r="M73" s="65" t="s">
        <v>51</v>
      </c>
      <c r="N73" s="65" t="s">
        <v>51</v>
      </c>
      <c r="O73" s="65" t="s">
        <v>51</v>
      </c>
      <c r="P73" s="65" t="s">
        <v>51</v>
      </c>
      <c r="Q73" s="65" t="s">
        <v>51</v>
      </c>
      <c r="R73" s="27" t="s">
        <v>51</v>
      </c>
      <c r="S73" s="27" t="s">
        <v>51</v>
      </c>
      <c r="T73" s="65" t="s">
        <v>51</v>
      </c>
      <c r="U73" s="65" t="s">
        <v>51</v>
      </c>
      <c r="V73" s="65" t="s">
        <v>51</v>
      </c>
      <c r="W73" s="65" t="s">
        <v>51</v>
      </c>
      <c r="X73" s="176" t="s">
        <v>183</v>
      </c>
      <c r="Y73" s="65" t="s">
        <v>51</v>
      </c>
      <c r="Z73" s="65" t="s">
        <v>51</v>
      </c>
      <c r="AA73" s="27" t="s">
        <v>51</v>
      </c>
      <c r="AB73" s="65" t="s">
        <v>51</v>
      </c>
      <c r="AC73" s="65" t="s">
        <v>51</v>
      </c>
      <c r="AD73" s="65" t="s">
        <v>51</v>
      </c>
      <c r="AE73" s="65" t="s">
        <v>51</v>
      </c>
      <c r="AF73" s="65" t="s">
        <v>51</v>
      </c>
      <c r="AG73" s="65" t="s">
        <v>51</v>
      </c>
      <c r="AH73" s="65" t="s">
        <v>51</v>
      </c>
      <c r="AI73" s="65" t="s">
        <v>51</v>
      </c>
      <c r="AJ73" s="65" t="s">
        <v>51</v>
      </c>
      <c r="AK73" s="65" t="s">
        <v>51</v>
      </c>
      <c r="AL73" s="65" t="s">
        <v>51</v>
      </c>
      <c r="AM73" s="33">
        <f t="shared" si="1"/>
        <v>34</v>
      </c>
    </row>
    <row r="74" spans="1:39" ht="24" customHeight="1" thickBot="1">
      <c r="B74" s="39" t="s">
        <v>181</v>
      </c>
      <c r="C74" s="45" t="s">
        <v>184</v>
      </c>
      <c r="D74" s="65" t="s">
        <v>51</v>
      </c>
      <c r="E74" s="27" t="s">
        <v>51</v>
      </c>
      <c r="F74" s="65" t="s">
        <v>51</v>
      </c>
      <c r="G74" s="65" t="s">
        <v>51</v>
      </c>
      <c r="H74" s="65" t="s">
        <v>51</v>
      </c>
      <c r="I74" s="27" t="s">
        <v>51</v>
      </c>
      <c r="J74" s="65" t="s">
        <v>51</v>
      </c>
      <c r="K74" s="65" t="s">
        <v>51</v>
      </c>
      <c r="L74" s="65" t="s">
        <v>51</v>
      </c>
      <c r="M74" s="27" t="s">
        <v>51</v>
      </c>
      <c r="N74" s="27" t="s">
        <v>51</v>
      </c>
      <c r="O74" s="65" t="s">
        <v>51</v>
      </c>
      <c r="P74" s="65" t="s">
        <v>51</v>
      </c>
      <c r="Q74" s="65" t="s">
        <v>51</v>
      </c>
      <c r="R74" s="27" t="s">
        <v>51</v>
      </c>
      <c r="S74" s="27" t="s">
        <v>51</v>
      </c>
      <c r="T74" s="65" t="s">
        <v>51</v>
      </c>
      <c r="U74" s="65" t="s">
        <v>51</v>
      </c>
      <c r="V74" s="27" t="s">
        <v>51</v>
      </c>
      <c r="W74" s="65" t="s">
        <v>51</v>
      </c>
      <c r="X74" s="65"/>
      <c r="Y74" s="65" t="s">
        <v>51</v>
      </c>
      <c r="Z74" s="65" t="s">
        <v>51</v>
      </c>
      <c r="AA74" s="27" t="s">
        <v>51</v>
      </c>
      <c r="AB74" s="65" t="s">
        <v>51</v>
      </c>
      <c r="AC74" s="27" t="s">
        <v>51</v>
      </c>
      <c r="AD74" s="27" t="s">
        <v>51</v>
      </c>
      <c r="AE74" s="65" t="s">
        <v>51</v>
      </c>
      <c r="AF74" s="65" t="s">
        <v>51</v>
      </c>
      <c r="AG74" s="65" t="s">
        <v>51</v>
      </c>
      <c r="AH74" s="65" t="s">
        <v>51</v>
      </c>
      <c r="AI74" s="65" t="s">
        <v>51</v>
      </c>
      <c r="AJ74" s="65" t="s">
        <v>51</v>
      </c>
      <c r="AK74" s="27" t="s">
        <v>51</v>
      </c>
      <c r="AL74" s="65" t="s">
        <v>51</v>
      </c>
      <c r="AM74" s="33">
        <f t="shared" si="1"/>
        <v>34</v>
      </c>
    </row>
    <row r="75" spans="1:39" ht="30" customHeight="1" thickBot="1">
      <c r="B75" s="39" t="s">
        <v>185</v>
      </c>
      <c r="C75" s="41" t="s">
        <v>548</v>
      </c>
      <c r="D75" s="29" t="s">
        <v>51</v>
      </c>
      <c r="E75" s="29" t="s">
        <v>51</v>
      </c>
      <c r="F75" s="65" t="s">
        <v>51</v>
      </c>
      <c r="G75" s="65" t="s">
        <v>51</v>
      </c>
      <c r="H75" s="65" t="s">
        <v>51</v>
      </c>
      <c r="I75" s="67" t="s">
        <v>186</v>
      </c>
      <c r="J75" s="67" t="s">
        <v>186</v>
      </c>
      <c r="K75" s="65" t="s">
        <v>51</v>
      </c>
      <c r="L75" s="67" t="s">
        <v>186</v>
      </c>
      <c r="M75" s="65" t="s">
        <v>51</v>
      </c>
      <c r="N75" s="67" t="s">
        <v>186</v>
      </c>
      <c r="O75" s="67" t="s">
        <v>186</v>
      </c>
      <c r="P75" s="67" t="s">
        <v>186</v>
      </c>
      <c r="Q75" s="65" t="s">
        <v>51</v>
      </c>
      <c r="R75" s="67" t="s">
        <v>186</v>
      </c>
      <c r="S75" s="67" t="s">
        <v>186</v>
      </c>
      <c r="T75" s="65" t="s">
        <v>51</v>
      </c>
      <c r="U75" s="65" t="s">
        <v>51</v>
      </c>
      <c r="V75" s="67" t="s">
        <v>186</v>
      </c>
      <c r="W75" s="67" t="s">
        <v>186</v>
      </c>
      <c r="X75" s="27" t="s">
        <v>51</v>
      </c>
      <c r="Y75" s="67" t="s">
        <v>186</v>
      </c>
      <c r="Z75" s="67" t="s">
        <v>186</v>
      </c>
      <c r="AA75" s="67" t="s">
        <v>186</v>
      </c>
      <c r="AB75" s="67" t="s">
        <v>186</v>
      </c>
      <c r="AC75" s="65" t="s">
        <v>51</v>
      </c>
      <c r="AD75" s="67" t="s">
        <v>186</v>
      </c>
      <c r="AE75" s="67" t="s">
        <v>186</v>
      </c>
      <c r="AF75" s="65" t="s">
        <v>51</v>
      </c>
      <c r="AG75" s="174" t="s">
        <v>187</v>
      </c>
      <c r="AH75" s="65" t="s">
        <v>51</v>
      </c>
      <c r="AI75" s="65" t="s">
        <v>51</v>
      </c>
      <c r="AJ75" s="65" t="s">
        <v>51</v>
      </c>
      <c r="AK75" s="67" t="s">
        <v>186</v>
      </c>
      <c r="AL75" s="65" t="s">
        <v>51</v>
      </c>
      <c r="AM75" s="33">
        <f t="shared" si="1"/>
        <v>35</v>
      </c>
    </row>
    <row r="76" spans="1:39" ht="24" customHeight="1" thickBot="1">
      <c r="B76" s="39" t="s">
        <v>188</v>
      </c>
      <c r="C76" s="41" t="s">
        <v>189</v>
      </c>
      <c r="D76" s="29" t="s">
        <v>51</v>
      </c>
      <c r="E76" s="65" t="s">
        <v>51</v>
      </c>
      <c r="F76" s="67" t="s">
        <v>190</v>
      </c>
      <c r="G76" s="65" t="s">
        <v>51</v>
      </c>
      <c r="H76" s="65" t="s">
        <v>51</v>
      </c>
      <c r="I76" s="67" t="s">
        <v>186</v>
      </c>
      <c r="J76" s="67" t="s">
        <v>186</v>
      </c>
      <c r="K76" s="65" t="s">
        <v>51</v>
      </c>
      <c r="L76" s="67" t="s">
        <v>186</v>
      </c>
      <c r="M76" s="65" t="s">
        <v>51</v>
      </c>
      <c r="N76" s="67" t="s">
        <v>186</v>
      </c>
      <c r="O76" s="67" t="s">
        <v>186</v>
      </c>
      <c r="P76" s="67" t="s">
        <v>186</v>
      </c>
      <c r="Q76" s="65" t="s">
        <v>51</v>
      </c>
      <c r="R76" s="67" t="s">
        <v>186</v>
      </c>
      <c r="S76" s="67" t="s">
        <v>186</v>
      </c>
      <c r="T76" s="65" t="s">
        <v>51</v>
      </c>
      <c r="U76" s="65" t="s">
        <v>51</v>
      </c>
      <c r="V76" s="162" t="s">
        <v>186</v>
      </c>
      <c r="W76" s="67" t="s">
        <v>186</v>
      </c>
      <c r="X76" s="27" t="s">
        <v>51</v>
      </c>
      <c r="Y76" s="67" t="s">
        <v>186</v>
      </c>
      <c r="Z76" s="67" t="s">
        <v>186</v>
      </c>
      <c r="AA76" s="67" t="s">
        <v>186</v>
      </c>
      <c r="AB76" s="67" t="s">
        <v>186</v>
      </c>
      <c r="AC76" s="65" t="s">
        <v>51</v>
      </c>
      <c r="AD76" s="67" t="s">
        <v>186</v>
      </c>
      <c r="AE76" s="67" t="s">
        <v>186</v>
      </c>
      <c r="AF76" s="65" t="s">
        <v>51</v>
      </c>
      <c r="AG76" s="174" t="s">
        <v>187</v>
      </c>
      <c r="AH76" s="65" t="s">
        <v>51</v>
      </c>
      <c r="AI76" s="65" t="s">
        <v>51</v>
      </c>
      <c r="AJ76" s="65" t="s">
        <v>51</v>
      </c>
      <c r="AK76" s="67" t="s">
        <v>186</v>
      </c>
      <c r="AL76" s="67" t="s">
        <v>190</v>
      </c>
      <c r="AM76" s="33">
        <f t="shared" si="1"/>
        <v>35</v>
      </c>
    </row>
    <row r="77" spans="1:39" ht="24" customHeight="1" thickBot="1">
      <c r="B77" s="39" t="s">
        <v>191</v>
      </c>
      <c r="C77" s="40" t="s">
        <v>511</v>
      </c>
      <c r="D77" s="26" t="s">
        <v>51</v>
      </c>
      <c r="E77" s="26" t="s">
        <v>51</v>
      </c>
      <c r="F77" s="26" t="s">
        <v>51</v>
      </c>
      <c r="G77" s="26" t="s">
        <v>51</v>
      </c>
      <c r="H77" s="26" t="s">
        <v>51</v>
      </c>
      <c r="I77" s="26" t="s">
        <v>51</v>
      </c>
      <c r="J77" s="26" t="s">
        <v>51</v>
      </c>
      <c r="K77" s="26" t="s">
        <v>51</v>
      </c>
      <c r="L77" s="26"/>
      <c r="M77" s="26" t="s">
        <v>51</v>
      </c>
      <c r="N77" s="26" t="s">
        <v>51</v>
      </c>
      <c r="O77" s="26" t="s">
        <v>51</v>
      </c>
      <c r="P77" s="26" t="s">
        <v>51</v>
      </c>
      <c r="Q77" s="26" t="s">
        <v>51</v>
      </c>
      <c r="R77" s="26" t="s">
        <v>51</v>
      </c>
      <c r="S77" s="26" t="s">
        <v>51</v>
      </c>
      <c r="T77" s="26" t="s">
        <v>51</v>
      </c>
      <c r="U77" s="26" t="s">
        <v>51</v>
      </c>
      <c r="V77" s="26" t="s">
        <v>51</v>
      </c>
      <c r="W77" s="26" t="s">
        <v>51</v>
      </c>
      <c r="X77" s="27" t="s">
        <v>51</v>
      </c>
      <c r="Y77" s="26" t="s">
        <v>51</v>
      </c>
      <c r="Z77" s="26" t="s">
        <v>51</v>
      </c>
      <c r="AA77" s="26" t="s">
        <v>51</v>
      </c>
      <c r="AB77" s="26" t="s">
        <v>51</v>
      </c>
      <c r="AC77" s="26" t="s">
        <v>51</v>
      </c>
      <c r="AD77" s="26" t="s">
        <v>51</v>
      </c>
      <c r="AE77" s="26" t="s">
        <v>51</v>
      </c>
      <c r="AF77" s="65" t="s">
        <v>51</v>
      </c>
      <c r="AG77" s="26" t="s">
        <v>51</v>
      </c>
      <c r="AH77" s="26" t="s">
        <v>51</v>
      </c>
      <c r="AI77" s="26" t="s">
        <v>51</v>
      </c>
      <c r="AJ77" s="26" t="s">
        <v>51</v>
      </c>
      <c r="AK77" s="26" t="s">
        <v>51</v>
      </c>
      <c r="AL77" s="26" t="s">
        <v>51</v>
      </c>
      <c r="AM77" s="33">
        <f t="shared" si="1"/>
        <v>34</v>
      </c>
    </row>
    <row r="78" spans="1:39" ht="24" customHeight="1" thickBot="1">
      <c r="B78" s="39" t="s">
        <v>192</v>
      </c>
      <c r="C78" s="40" t="s">
        <v>193</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33">
        <f t="shared" si="1"/>
        <v>0</v>
      </c>
    </row>
    <row r="79" spans="1:39" ht="24" customHeight="1" thickBot="1">
      <c r="B79" s="39" t="s">
        <v>194</v>
      </c>
      <c r="C79" s="40" t="s">
        <v>512</v>
      </c>
      <c r="D79" s="26"/>
      <c r="E79" s="26"/>
      <c r="F79" s="26" t="s">
        <v>51</v>
      </c>
      <c r="G79" s="26" t="s">
        <v>51</v>
      </c>
      <c r="H79" s="26" t="s">
        <v>51</v>
      </c>
      <c r="I79" s="26"/>
      <c r="J79" s="63"/>
      <c r="K79" s="26" t="s">
        <v>51</v>
      </c>
      <c r="L79" s="63"/>
      <c r="M79" s="26"/>
      <c r="N79" s="26"/>
      <c r="O79" s="63"/>
      <c r="P79" s="26"/>
      <c r="Q79" s="26"/>
      <c r="R79" s="26"/>
      <c r="S79" s="26"/>
      <c r="T79" s="26"/>
      <c r="U79" s="26"/>
      <c r="V79" s="26"/>
      <c r="W79" s="63"/>
      <c r="X79" s="63"/>
      <c r="Y79" s="26"/>
      <c r="Z79" s="26"/>
      <c r="AA79" s="26"/>
      <c r="AB79" s="63"/>
      <c r="AC79" s="26"/>
      <c r="AD79" s="26"/>
      <c r="AE79" s="26" t="s">
        <v>51</v>
      </c>
      <c r="AF79" s="65" t="s">
        <v>51</v>
      </c>
      <c r="AG79" s="26" t="s">
        <v>51</v>
      </c>
      <c r="AH79" s="26" t="s">
        <v>51</v>
      </c>
      <c r="AI79" s="26" t="s">
        <v>51</v>
      </c>
      <c r="AJ79" s="26" t="s">
        <v>51</v>
      </c>
      <c r="AK79" s="26"/>
      <c r="AL79" s="26" t="s">
        <v>51</v>
      </c>
      <c r="AM79" s="33">
        <f t="shared" si="1"/>
        <v>11</v>
      </c>
    </row>
    <row r="80" spans="1:39" ht="24" customHeight="1" thickBot="1">
      <c r="B80" s="39" t="s">
        <v>195</v>
      </c>
      <c r="C80" s="41" t="s">
        <v>513</v>
      </c>
      <c r="D80" s="26" t="s">
        <v>51</v>
      </c>
      <c r="E80" s="26" t="s">
        <v>51</v>
      </c>
      <c r="F80" s="26" t="s">
        <v>51</v>
      </c>
      <c r="G80" s="26" t="s">
        <v>51</v>
      </c>
      <c r="H80" s="26"/>
      <c r="I80" s="26" t="s">
        <v>51</v>
      </c>
      <c r="J80" s="26" t="s">
        <v>51</v>
      </c>
      <c r="K80" s="26" t="s">
        <v>51</v>
      </c>
      <c r="L80" s="26"/>
      <c r="M80" s="26" t="s">
        <v>51</v>
      </c>
      <c r="N80" s="26" t="s">
        <v>51</v>
      </c>
      <c r="O80" s="26" t="s">
        <v>51</v>
      </c>
      <c r="P80" s="26" t="s">
        <v>51</v>
      </c>
      <c r="Q80" s="26" t="s">
        <v>51</v>
      </c>
      <c r="R80" s="26" t="s">
        <v>51</v>
      </c>
      <c r="S80" s="26" t="s">
        <v>51</v>
      </c>
      <c r="T80" s="26" t="s">
        <v>51</v>
      </c>
      <c r="U80" s="26" t="s">
        <v>51</v>
      </c>
      <c r="V80" s="26" t="s">
        <v>51</v>
      </c>
      <c r="W80" s="26" t="s">
        <v>51</v>
      </c>
      <c r="X80" s="206">
        <v>77</v>
      </c>
      <c r="Y80" s="26" t="s">
        <v>51</v>
      </c>
      <c r="Z80" s="26" t="s">
        <v>51</v>
      </c>
      <c r="AA80" s="26" t="s">
        <v>51</v>
      </c>
      <c r="AB80" s="26" t="s">
        <v>51</v>
      </c>
      <c r="AC80" s="26" t="s">
        <v>51</v>
      </c>
      <c r="AD80" s="26" t="s">
        <v>51</v>
      </c>
      <c r="AE80" s="26" t="s">
        <v>51</v>
      </c>
      <c r="AF80" s="65" t="s">
        <v>51</v>
      </c>
      <c r="AG80" s="26" t="s">
        <v>51</v>
      </c>
      <c r="AH80" s="26" t="s">
        <v>51</v>
      </c>
      <c r="AI80" s="26" t="s">
        <v>51</v>
      </c>
      <c r="AJ80" s="26" t="s">
        <v>51</v>
      </c>
      <c r="AK80" s="26" t="s">
        <v>51</v>
      </c>
      <c r="AL80" s="26" t="s">
        <v>51</v>
      </c>
      <c r="AM80" s="33">
        <f t="shared" si="1"/>
        <v>33</v>
      </c>
    </row>
    <row r="81" spans="2:39" ht="24" customHeight="1" thickBot="1">
      <c r="B81" s="39" t="s">
        <v>196</v>
      </c>
      <c r="C81" s="40" t="s">
        <v>514</v>
      </c>
      <c r="D81" s="26"/>
      <c r="E81" s="26" t="s">
        <v>51</v>
      </c>
      <c r="F81" s="26" t="s">
        <v>51</v>
      </c>
      <c r="G81" s="26"/>
      <c r="H81" s="26" t="s">
        <v>51</v>
      </c>
      <c r="I81" s="26" t="s">
        <v>51</v>
      </c>
      <c r="J81" s="26"/>
      <c r="K81" s="26" t="s">
        <v>51</v>
      </c>
      <c r="L81" s="26"/>
      <c r="M81" s="26"/>
      <c r="N81" s="26"/>
      <c r="O81" s="173" t="s">
        <v>197</v>
      </c>
      <c r="P81" s="26" t="s">
        <v>51</v>
      </c>
      <c r="Q81" s="26" t="s">
        <v>51</v>
      </c>
      <c r="R81" s="26" t="s">
        <v>51</v>
      </c>
      <c r="S81" s="26"/>
      <c r="T81" s="26" t="s">
        <v>51</v>
      </c>
      <c r="U81" s="26" t="s">
        <v>51</v>
      </c>
      <c r="V81" s="162" t="s">
        <v>577</v>
      </c>
      <c r="W81" s="26" t="s">
        <v>51</v>
      </c>
      <c r="X81" s="26"/>
      <c r="Y81" s="26" t="s">
        <v>51</v>
      </c>
      <c r="Z81" s="26" t="s">
        <v>51</v>
      </c>
      <c r="AA81" s="26"/>
      <c r="AB81" s="26"/>
      <c r="AC81" s="26" t="s">
        <v>51</v>
      </c>
      <c r="AD81" s="26"/>
      <c r="AE81" s="26" t="s">
        <v>51</v>
      </c>
      <c r="AF81" s="62" t="s">
        <v>51</v>
      </c>
      <c r="AG81" s="26" t="s">
        <v>51</v>
      </c>
      <c r="AH81" s="26"/>
      <c r="AI81" s="26" t="s">
        <v>51</v>
      </c>
      <c r="AJ81" s="26" t="s">
        <v>51</v>
      </c>
      <c r="AK81" s="26" t="s">
        <v>51</v>
      </c>
      <c r="AL81" s="26" t="s">
        <v>51</v>
      </c>
      <c r="AM81" s="33">
        <f t="shared" si="1"/>
        <v>23</v>
      </c>
    </row>
    <row r="82" spans="2:39" ht="24" customHeight="1" thickBot="1">
      <c r="B82" s="39" t="s">
        <v>198</v>
      </c>
      <c r="C82" s="40" t="s">
        <v>193</v>
      </c>
      <c r="D82" s="62"/>
      <c r="E82" s="66"/>
      <c r="F82" s="26"/>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26"/>
      <c r="AK82" s="62"/>
      <c r="AL82" s="26"/>
      <c r="AM82" s="33">
        <f t="shared" si="1"/>
        <v>0</v>
      </c>
    </row>
    <row r="83" spans="2:39" ht="24" customHeight="1" thickBot="1">
      <c r="B83" s="39" t="s">
        <v>199</v>
      </c>
      <c r="C83" s="40" t="s">
        <v>515</v>
      </c>
      <c r="D83" s="65"/>
      <c r="E83" s="63"/>
      <c r="F83" s="26" t="s">
        <v>51</v>
      </c>
      <c r="G83" s="65"/>
      <c r="H83" s="65"/>
      <c r="I83" s="65"/>
      <c r="J83" s="26"/>
      <c r="K83" s="26" t="s">
        <v>51</v>
      </c>
      <c r="L83" s="26"/>
      <c r="M83" s="65"/>
      <c r="N83" s="65"/>
      <c r="O83" s="26"/>
      <c r="P83" s="65"/>
      <c r="Q83" s="65"/>
      <c r="R83" s="26"/>
      <c r="S83" s="65"/>
      <c r="T83" s="65"/>
      <c r="U83" s="65"/>
      <c r="V83" s="65"/>
      <c r="W83" s="65"/>
      <c r="X83" s="65"/>
      <c r="Y83" s="65"/>
      <c r="Z83" s="65"/>
      <c r="AA83" s="26"/>
      <c r="AB83" s="65"/>
      <c r="AC83" s="65"/>
      <c r="AD83" s="65"/>
      <c r="AE83" s="65"/>
      <c r="AF83" s="65"/>
      <c r="AG83" s="26"/>
      <c r="AH83" s="65"/>
      <c r="AI83" s="26"/>
      <c r="AJ83" s="26"/>
      <c r="AK83" s="65"/>
      <c r="AL83" s="26" t="s">
        <v>51</v>
      </c>
      <c r="AM83" s="33">
        <f t="shared" si="1"/>
        <v>3</v>
      </c>
    </row>
    <row r="84" spans="2:39" ht="24" customHeight="1" thickBot="1">
      <c r="B84" s="39" t="s">
        <v>200</v>
      </c>
      <c r="C84" s="40" t="s">
        <v>516</v>
      </c>
      <c r="D84" s="65"/>
      <c r="E84" s="63"/>
      <c r="F84" s="26"/>
      <c r="G84" s="65"/>
      <c r="H84" s="26"/>
      <c r="I84" s="65"/>
      <c r="J84" s="26"/>
      <c r="K84" s="26" t="s">
        <v>51</v>
      </c>
      <c r="L84" s="26"/>
      <c r="M84" s="65"/>
      <c r="N84" s="65"/>
      <c r="O84" s="26"/>
      <c r="P84" s="65"/>
      <c r="Q84" s="65"/>
      <c r="R84" s="26"/>
      <c r="S84" s="65"/>
      <c r="T84" s="65"/>
      <c r="U84" s="65"/>
      <c r="V84" s="65"/>
      <c r="W84" s="65"/>
      <c r="X84" s="65"/>
      <c r="Y84" s="65"/>
      <c r="Z84" s="65"/>
      <c r="AA84" s="26"/>
      <c r="AB84" s="65"/>
      <c r="AC84" s="65"/>
      <c r="AD84" s="65"/>
      <c r="AE84" s="65"/>
      <c r="AF84" s="65"/>
      <c r="AG84" s="26"/>
      <c r="AH84" s="65"/>
      <c r="AI84" s="26"/>
      <c r="AJ84" s="26"/>
      <c r="AK84" s="65"/>
      <c r="AL84" s="26"/>
      <c r="AM84" s="33">
        <f t="shared" si="1"/>
        <v>1</v>
      </c>
    </row>
    <row r="85" spans="2:39" ht="24" customHeight="1" thickBot="1">
      <c r="B85" s="39" t="s">
        <v>201</v>
      </c>
      <c r="C85" s="40" t="s">
        <v>517</v>
      </c>
      <c r="D85" s="65"/>
      <c r="E85" s="63"/>
      <c r="F85" s="26"/>
      <c r="G85" s="65"/>
      <c r="H85" s="26"/>
      <c r="I85" s="65"/>
      <c r="J85" s="26"/>
      <c r="K85" s="26" t="s">
        <v>51</v>
      </c>
      <c r="L85" s="26"/>
      <c r="M85" s="65"/>
      <c r="N85" s="65"/>
      <c r="O85" s="26"/>
      <c r="P85" s="65"/>
      <c r="Q85" s="65"/>
      <c r="R85" s="26"/>
      <c r="S85" s="65"/>
      <c r="T85" s="65"/>
      <c r="U85" s="65"/>
      <c r="V85" s="65"/>
      <c r="W85" s="65"/>
      <c r="X85" s="65"/>
      <c r="Y85" s="65"/>
      <c r="Z85" s="65"/>
      <c r="AA85" s="26"/>
      <c r="AB85" s="65"/>
      <c r="AC85" s="65"/>
      <c r="AD85" s="65"/>
      <c r="AE85" s="65"/>
      <c r="AF85" s="65"/>
      <c r="AG85" s="26"/>
      <c r="AH85" s="65"/>
      <c r="AI85" s="26"/>
      <c r="AJ85" s="26"/>
      <c r="AK85" s="65"/>
      <c r="AL85" s="26"/>
      <c r="AM85" s="33">
        <f t="shared" si="1"/>
        <v>1</v>
      </c>
    </row>
    <row r="86" spans="2:39" ht="24" customHeight="1" thickBot="1">
      <c r="B86" s="39" t="s">
        <v>202</v>
      </c>
      <c r="C86" s="40" t="s">
        <v>518</v>
      </c>
      <c r="D86" s="65"/>
      <c r="E86" s="63"/>
      <c r="F86" s="26" t="s">
        <v>51</v>
      </c>
      <c r="G86" s="65"/>
      <c r="H86" s="65"/>
      <c r="I86" s="65"/>
      <c r="J86" s="26"/>
      <c r="K86" s="26" t="s">
        <v>51</v>
      </c>
      <c r="L86" s="26"/>
      <c r="M86" s="65"/>
      <c r="N86" s="65"/>
      <c r="O86" s="26"/>
      <c r="P86" s="65"/>
      <c r="Q86" s="65"/>
      <c r="R86" s="26"/>
      <c r="S86" s="65"/>
      <c r="T86" s="65"/>
      <c r="U86" s="65"/>
      <c r="V86" s="65"/>
      <c r="W86" s="65"/>
      <c r="X86" s="65"/>
      <c r="Y86" s="65"/>
      <c r="Z86" s="65"/>
      <c r="AA86" s="26"/>
      <c r="AB86" s="65"/>
      <c r="AC86" s="65"/>
      <c r="AD86" s="65"/>
      <c r="AE86" s="65"/>
      <c r="AF86" s="65"/>
      <c r="AG86" s="26"/>
      <c r="AH86" s="65"/>
      <c r="AI86" s="26"/>
      <c r="AJ86" s="26"/>
      <c r="AK86" s="65"/>
      <c r="AL86" s="26"/>
      <c r="AM86" s="33">
        <f t="shared" si="1"/>
        <v>2</v>
      </c>
    </row>
    <row r="87" spans="2:39" ht="24" customHeight="1" thickBot="1">
      <c r="B87" s="39" t="s">
        <v>203</v>
      </c>
      <c r="C87" s="40" t="s">
        <v>519</v>
      </c>
      <c r="D87" s="26"/>
      <c r="E87" s="65"/>
      <c r="F87" s="26" t="s">
        <v>51</v>
      </c>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t="s">
        <v>51</v>
      </c>
      <c r="AM87" s="33">
        <f t="shared" si="1"/>
        <v>2</v>
      </c>
    </row>
    <row r="88" spans="2:39" ht="24" customHeight="1" thickBot="1">
      <c r="B88" s="39" t="s">
        <v>204</v>
      </c>
      <c r="C88" s="40" t="s">
        <v>520</v>
      </c>
      <c r="D88" s="62"/>
      <c r="E88" s="65"/>
      <c r="F88" s="26" t="s">
        <v>51</v>
      </c>
      <c r="G88" s="62"/>
      <c r="H88" s="26"/>
      <c r="I88" s="62"/>
      <c r="J88" s="62"/>
      <c r="K88" s="26" t="s">
        <v>51</v>
      </c>
      <c r="L88" s="62"/>
      <c r="M88" s="62"/>
      <c r="N88" s="62"/>
      <c r="O88" s="62"/>
      <c r="P88" s="62"/>
      <c r="Q88" s="62"/>
      <c r="R88" s="62"/>
      <c r="S88" s="62"/>
      <c r="T88" s="62"/>
      <c r="U88" s="62"/>
      <c r="V88" s="62"/>
      <c r="W88" s="62"/>
      <c r="X88" s="62"/>
      <c r="Y88" s="62"/>
      <c r="Z88" s="62"/>
      <c r="AA88" s="62"/>
      <c r="AB88" s="62"/>
      <c r="AC88" s="62"/>
      <c r="AD88" s="62"/>
      <c r="AE88" s="62"/>
      <c r="AF88" s="62"/>
      <c r="AG88" s="26"/>
      <c r="AH88" s="62"/>
      <c r="AI88" s="26"/>
      <c r="AJ88" s="26"/>
      <c r="AK88" s="62"/>
      <c r="AL88" s="26" t="s">
        <v>51</v>
      </c>
      <c r="AM88" s="33">
        <f t="shared" si="1"/>
        <v>3</v>
      </c>
    </row>
    <row r="89" spans="2:39" ht="24" customHeight="1" thickBot="1">
      <c r="B89" s="39" t="s">
        <v>205</v>
      </c>
      <c r="C89" s="40" t="s">
        <v>521</v>
      </c>
      <c r="D89" s="62"/>
      <c r="E89" s="63"/>
      <c r="F89" s="26" t="s">
        <v>51</v>
      </c>
      <c r="G89" s="62"/>
      <c r="H89" s="65"/>
      <c r="I89" s="62"/>
      <c r="J89" s="62"/>
      <c r="K89" s="26" t="s">
        <v>51</v>
      </c>
      <c r="L89" s="62"/>
      <c r="M89" s="62"/>
      <c r="N89" s="62"/>
      <c r="O89" s="62"/>
      <c r="P89" s="62"/>
      <c r="Q89" s="62"/>
      <c r="R89" s="62"/>
      <c r="S89" s="62"/>
      <c r="T89" s="62"/>
      <c r="U89" s="62"/>
      <c r="V89" s="62"/>
      <c r="W89" s="62"/>
      <c r="X89" s="62"/>
      <c r="Y89" s="62"/>
      <c r="Z89" s="62"/>
      <c r="AA89" s="62"/>
      <c r="AB89" s="62"/>
      <c r="AC89" s="62"/>
      <c r="AD89" s="62"/>
      <c r="AE89" s="62"/>
      <c r="AF89" s="62"/>
      <c r="AG89" s="26"/>
      <c r="AH89" s="62"/>
      <c r="AI89" s="26"/>
      <c r="AJ89" s="26"/>
      <c r="AK89" s="62"/>
      <c r="AL89" s="26" t="s">
        <v>51</v>
      </c>
      <c r="AM89" s="33">
        <f t="shared" si="1"/>
        <v>3</v>
      </c>
    </row>
    <row r="90" spans="2:39" ht="24" customHeight="1" thickBot="1">
      <c r="B90" s="39" t="s">
        <v>206</v>
      </c>
      <c r="C90" s="40" t="s">
        <v>207</v>
      </c>
      <c r="D90" s="62"/>
      <c r="E90" s="63"/>
      <c r="F90" s="26"/>
      <c r="G90" s="62"/>
      <c r="H90" s="65"/>
      <c r="I90" s="62"/>
      <c r="J90" s="62"/>
      <c r="K90" s="26" t="s">
        <v>51</v>
      </c>
      <c r="L90" s="62"/>
      <c r="M90" s="62"/>
      <c r="N90" s="62"/>
      <c r="O90" s="62"/>
      <c r="P90" s="62"/>
      <c r="Q90" s="62"/>
      <c r="R90" s="62"/>
      <c r="S90" s="62"/>
      <c r="T90" s="62"/>
      <c r="U90" s="62"/>
      <c r="V90" s="62"/>
      <c r="W90" s="62"/>
      <c r="X90" s="62"/>
      <c r="Y90" s="62"/>
      <c r="Z90" s="62"/>
      <c r="AA90" s="62"/>
      <c r="AB90" s="62"/>
      <c r="AC90" s="62"/>
      <c r="AD90" s="62"/>
      <c r="AE90" s="62"/>
      <c r="AF90" s="62"/>
      <c r="AG90" s="26"/>
      <c r="AH90" s="62"/>
      <c r="AI90" s="26"/>
      <c r="AJ90" s="26"/>
      <c r="AK90" s="62"/>
      <c r="AL90" s="26"/>
      <c r="AM90" s="33">
        <f t="shared" si="1"/>
        <v>1</v>
      </c>
    </row>
    <row r="91" spans="2:39" ht="31.4" customHeight="1" thickBot="1">
      <c r="B91" s="39" t="s">
        <v>208</v>
      </c>
      <c r="C91" s="40" t="s">
        <v>209</v>
      </c>
      <c r="D91" s="62"/>
      <c r="E91" s="63"/>
      <c r="F91" s="26"/>
      <c r="G91" s="62"/>
      <c r="H91" s="26"/>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26"/>
      <c r="AH91" s="62"/>
      <c r="AI91" s="26" t="s">
        <v>51</v>
      </c>
      <c r="AJ91" s="26"/>
      <c r="AK91" s="62"/>
      <c r="AL91" s="26"/>
      <c r="AM91" s="33">
        <f t="shared" si="1"/>
        <v>1</v>
      </c>
    </row>
    <row r="92" spans="2:39" ht="24" customHeight="1" thickBot="1">
      <c r="B92" s="39" t="s">
        <v>210</v>
      </c>
      <c r="C92" s="40" t="s">
        <v>211</v>
      </c>
      <c r="D92" s="62"/>
      <c r="E92" s="63"/>
      <c r="F92" s="26"/>
      <c r="G92" s="62"/>
      <c r="H92" s="26"/>
      <c r="I92" s="62"/>
      <c r="J92" s="62"/>
      <c r="K92" s="26" t="s">
        <v>51</v>
      </c>
      <c r="L92" s="62"/>
      <c r="M92" s="62"/>
      <c r="N92" s="62"/>
      <c r="O92" s="62"/>
      <c r="P92" s="62"/>
      <c r="Q92" s="62"/>
      <c r="R92" s="62"/>
      <c r="S92" s="62"/>
      <c r="T92" s="62"/>
      <c r="U92" s="62"/>
      <c r="V92" s="62"/>
      <c r="W92" s="62"/>
      <c r="X92" s="62"/>
      <c r="Y92" s="62"/>
      <c r="Z92" s="62"/>
      <c r="AA92" s="62"/>
      <c r="AB92" s="62"/>
      <c r="AC92" s="62"/>
      <c r="AD92" s="62"/>
      <c r="AE92" s="62"/>
      <c r="AF92" s="62"/>
      <c r="AG92" s="26"/>
      <c r="AH92" s="62"/>
      <c r="AI92" s="26" t="s">
        <v>51</v>
      </c>
      <c r="AJ92" s="26"/>
      <c r="AK92" s="62"/>
      <c r="AL92" s="26"/>
      <c r="AM92" s="33">
        <f t="shared" si="1"/>
        <v>2</v>
      </c>
    </row>
    <row r="93" spans="2:39" ht="24" customHeight="1" thickBot="1">
      <c r="B93" s="39" t="s">
        <v>212</v>
      </c>
      <c r="C93" s="40" t="s">
        <v>213</v>
      </c>
      <c r="D93" s="62"/>
      <c r="E93" s="63"/>
      <c r="F93" s="67" t="s">
        <v>214</v>
      </c>
      <c r="G93" s="62"/>
      <c r="H93" s="26"/>
      <c r="I93" s="62"/>
      <c r="J93" s="62"/>
      <c r="K93" s="26" t="s">
        <v>51</v>
      </c>
      <c r="L93" s="62"/>
      <c r="M93" s="62"/>
      <c r="N93" s="62"/>
      <c r="O93" s="62"/>
      <c r="P93" s="62"/>
      <c r="Q93" s="62"/>
      <c r="R93" s="62"/>
      <c r="S93" s="62"/>
      <c r="T93" s="62"/>
      <c r="U93" s="62"/>
      <c r="V93" s="62"/>
      <c r="W93" s="62"/>
      <c r="X93" s="62"/>
      <c r="Y93" s="67" t="s">
        <v>214</v>
      </c>
      <c r="Z93" s="62"/>
      <c r="AA93" s="62"/>
      <c r="AB93" s="62"/>
      <c r="AC93" s="62"/>
      <c r="AD93" s="62"/>
      <c r="AE93" s="62"/>
      <c r="AF93" s="62"/>
      <c r="AG93" s="26"/>
      <c r="AH93" s="62"/>
      <c r="AI93" s="67" t="s">
        <v>214</v>
      </c>
      <c r="AJ93" s="26"/>
      <c r="AK93" s="62"/>
      <c r="AL93" s="67" t="s">
        <v>214</v>
      </c>
      <c r="AM93" s="33">
        <f t="shared" si="1"/>
        <v>5</v>
      </c>
    </row>
    <row r="94" spans="2:39" ht="24" customHeight="1" thickBot="1">
      <c r="B94" s="39" t="s">
        <v>215</v>
      </c>
      <c r="C94" s="48" t="s">
        <v>527</v>
      </c>
      <c r="D94" s="62"/>
      <c r="E94" s="66"/>
      <c r="F94" s="26"/>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26" t="s">
        <v>51</v>
      </c>
      <c r="AK94" s="62"/>
      <c r="AL94" s="26"/>
      <c r="AM94" s="33">
        <f t="shared" si="1"/>
        <v>1</v>
      </c>
    </row>
    <row r="95" spans="2:39" ht="70.5" thickBot="1">
      <c r="B95" s="39" t="s">
        <v>216</v>
      </c>
      <c r="C95" s="48" t="s">
        <v>550</v>
      </c>
      <c r="D95" s="62"/>
      <c r="E95" s="66"/>
      <c r="F95" s="26"/>
      <c r="G95" s="62"/>
      <c r="H95" s="62" t="s">
        <v>51</v>
      </c>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t="s">
        <v>51</v>
      </c>
      <c r="AH95" s="62"/>
      <c r="AI95" s="62"/>
      <c r="AJ95" s="26" t="s">
        <v>51</v>
      </c>
      <c r="AK95" s="62"/>
      <c r="AL95" s="26"/>
      <c r="AM95" s="33">
        <f t="shared" si="1"/>
        <v>3</v>
      </c>
    </row>
    <row r="96" spans="2:39" ht="24" customHeight="1" thickBot="1">
      <c r="B96" s="39" t="s">
        <v>217</v>
      </c>
      <c r="C96" s="48" t="s">
        <v>528</v>
      </c>
      <c r="D96" s="62"/>
      <c r="E96" s="66"/>
      <c r="F96" s="26"/>
      <c r="G96" s="62"/>
      <c r="H96" s="62" t="s">
        <v>51</v>
      </c>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26"/>
      <c r="AK96" s="62"/>
      <c r="AL96" s="26"/>
      <c r="AM96" s="33">
        <f t="shared" si="1"/>
        <v>1</v>
      </c>
    </row>
    <row r="97" spans="2:39" ht="31.4" customHeight="1" thickBot="1">
      <c r="B97" s="39" t="s">
        <v>218</v>
      </c>
      <c r="C97" s="48" t="s">
        <v>529</v>
      </c>
      <c r="D97" s="62"/>
      <c r="E97" s="66"/>
      <c r="F97" s="26"/>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26" t="s">
        <v>51</v>
      </c>
      <c r="AK97" s="62"/>
      <c r="AL97" s="26"/>
      <c r="AM97" s="33">
        <f t="shared" si="1"/>
        <v>1</v>
      </c>
    </row>
    <row r="98" spans="2:39" ht="31.4" customHeight="1" thickBot="1">
      <c r="B98" s="39" t="s">
        <v>219</v>
      </c>
      <c r="C98" s="48" t="s">
        <v>551</v>
      </c>
      <c r="D98" s="62"/>
      <c r="E98" s="66"/>
      <c r="F98" s="26"/>
      <c r="G98" s="62"/>
      <c r="H98" s="62" t="s">
        <v>51</v>
      </c>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179" t="s">
        <v>220</v>
      </c>
      <c r="AH98" s="62"/>
      <c r="AI98" s="62"/>
      <c r="AJ98" s="26"/>
      <c r="AK98" s="62"/>
      <c r="AL98" s="26"/>
      <c r="AM98" s="33">
        <f t="shared" si="1"/>
        <v>2</v>
      </c>
    </row>
    <row r="99" spans="2:39" ht="24" customHeight="1" thickBot="1">
      <c r="B99" s="39" t="s">
        <v>221</v>
      </c>
      <c r="C99" s="48" t="s">
        <v>530</v>
      </c>
      <c r="D99" s="62"/>
      <c r="E99" s="66"/>
      <c r="F99" s="26"/>
      <c r="G99" s="62"/>
      <c r="H99" s="62" t="s">
        <v>51</v>
      </c>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26"/>
      <c r="AK99" s="62"/>
      <c r="AL99" s="26"/>
      <c r="AM99" s="33">
        <f t="shared" si="1"/>
        <v>1</v>
      </c>
    </row>
    <row r="100" spans="2:39" ht="24.65" customHeight="1" thickBot="1">
      <c r="B100" s="39" t="s">
        <v>222</v>
      </c>
      <c r="C100" s="48" t="s">
        <v>531</v>
      </c>
      <c r="D100" s="62"/>
      <c r="E100" s="66"/>
      <c r="F100" s="26"/>
      <c r="G100" s="62"/>
      <c r="H100" s="62" t="s">
        <v>51</v>
      </c>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26"/>
      <c r="AK100" s="62"/>
      <c r="AL100" s="26"/>
      <c r="AM100" s="33">
        <f t="shared" si="1"/>
        <v>1</v>
      </c>
    </row>
    <row r="101" spans="2:39" ht="24" customHeight="1" thickBot="1">
      <c r="B101" s="39" t="s">
        <v>223</v>
      </c>
      <c r="C101" s="48" t="s">
        <v>532</v>
      </c>
      <c r="D101" s="62"/>
      <c r="E101" s="66"/>
      <c r="F101" s="26"/>
      <c r="G101" s="62"/>
      <c r="H101" s="62" t="s">
        <v>51</v>
      </c>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26"/>
      <c r="AK101" s="62"/>
      <c r="AL101" s="26"/>
      <c r="AM101" s="33">
        <f t="shared" si="1"/>
        <v>1</v>
      </c>
    </row>
    <row r="102" spans="2:39" ht="32.15" customHeight="1" thickBot="1">
      <c r="B102" s="39" t="s">
        <v>224</v>
      </c>
      <c r="C102" s="48" t="s">
        <v>533</v>
      </c>
      <c r="D102" s="62"/>
      <c r="E102" s="66"/>
      <c r="F102" s="26"/>
      <c r="G102" s="62"/>
      <c r="H102" s="62" t="s">
        <v>51</v>
      </c>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26"/>
      <c r="AK102" s="62"/>
      <c r="AL102" s="26"/>
      <c r="AM102" s="33">
        <f t="shared" si="1"/>
        <v>1</v>
      </c>
    </row>
    <row r="103" spans="2:39" ht="24" customHeight="1" thickBot="1">
      <c r="B103" s="39" t="s">
        <v>225</v>
      </c>
      <c r="C103" s="48" t="s">
        <v>534</v>
      </c>
      <c r="D103" s="62"/>
      <c r="E103" s="66"/>
      <c r="F103" s="26"/>
      <c r="G103" s="62"/>
      <c r="H103" s="62" t="s">
        <v>51</v>
      </c>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26"/>
      <c r="AK103" s="62"/>
      <c r="AL103" s="26"/>
      <c r="AM103" s="135">
        <f t="shared" si="1"/>
        <v>1</v>
      </c>
    </row>
    <row r="104" spans="2:39" ht="29.9" customHeight="1" thickBot="1">
      <c r="B104" s="106" t="s">
        <v>226</v>
      </c>
      <c r="C104" s="100" t="s">
        <v>552</v>
      </c>
      <c r="D104" s="53"/>
      <c r="E104" s="53"/>
      <c r="F104" s="53"/>
      <c r="G104" s="52"/>
      <c r="H104" s="53"/>
      <c r="I104" s="53"/>
      <c r="J104" s="53"/>
      <c r="K104" s="53"/>
      <c r="L104" s="53"/>
      <c r="M104" s="27" t="s">
        <v>51</v>
      </c>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27" t="s">
        <v>51</v>
      </c>
      <c r="AK104" s="53"/>
      <c r="AL104" s="134"/>
      <c r="AM104" s="137">
        <f>SUBTOTAL(103,D104:AL104)</f>
        <v>2</v>
      </c>
    </row>
    <row r="105" spans="2:39" ht="24" customHeight="1" thickBot="1">
      <c r="B105" s="39" t="s">
        <v>227</v>
      </c>
      <c r="C105" s="48" t="s">
        <v>535</v>
      </c>
      <c r="D105" s="62"/>
      <c r="E105" s="66"/>
      <c r="F105" s="26"/>
      <c r="G105" s="62"/>
      <c r="H105" s="62" t="s">
        <v>51</v>
      </c>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26" t="s">
        <v>51</v>
      </c>
      <c r="AK105" s="62"/>
      <c r="AL105" s="26"/>
      <c r="AM105" s="136">
        <f t="shared" si="1"/>
        <v>2</v>
      </c>
    </row>
    <row r="106" spans="2:39" ht="24" customHeight="1" thickBot="1">
      <c r="B106" s="39" t="s">
        <v>228</v>
      </c>
      <c r="C106" s="48" t="s">
        <v>540</v>
      </c>
      <c r="D106" s="62"/>
      <c r="E106" s="66"/>
      <c r="F106" s="26"/>
      <c r="G106" s="62"/>
      <c r="H106" s="27"/>
      <c r="I106" s="62"/>
      <c r="J106" s="62"/>
      <c r="K106" s="62"/>
      <c r="L106" s="62"/>
      <c r="M106" s="71"/>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27" t="s">
        <v>51</v>
      </c>
      <c r="AK106" s="62"/>
      <c r="AL106" s="26"/>
      <c r="AM106" s="33">
        <f>SUBTOTAL(103,D106:AL106)</f>
        <v>1</v>
      </c>
    </row>
    <row r="107" spans="2:39" ht="31.4" customHeight="1" thickBot="1">
      <c r="B107" s="39" t="s">
        <v>229</v>
      </c>
      <c r="C107" s="48" t="s">
        <v>536</v>
      </c>
      <c r="D107" s="26"/>
      <c r="E107" s="63"/>
      <c r="F107" s="26"/>
      <c r="G107" s="26"/>
      <c r="H107" s="26" t="s">
        <v>51</v>
      </c>
      <c r="I107" s="65"/>
      <c r="J107" s="26"/>
      <c r="K107" s="26"/>
      <c r="L107" s="26"/>
      <c r="M107" s="65"/>
      <c r="N107" s="65"/>
      <c r="O107" s="26"/>
      <c r="P107" s="26"/>
      <c r="Q107" s="26"/>
      <c r="R107" s="26"/>
      <c r="S107" s="65"/>
      <c r="T107" s="26"/>
      <c r="U107" s="26"/>
      <c r="V107" s="65"/>
      <c r="W107" s="65"/>
      <c r="X107" s="65"/>
      <c r="Y107" s="26"/>
      <c r="Z107" s="26"/>
      <c r="AA107" s="26"/>
      <c r="AB107" s="26"/>
      <c r="AC107" s="65"/>
      <c r="AD107" s="65"/>
      <c r="AE107" s="26"/>
      <c r="AF107" s="26"/>
      <c r="AG107" s="26"/>
      <c r="AH107" s="26"/>
      <c r="AI107" s="26"/>
      <c r="AJ107" s="26"/>
      <c r="AK107" s="65"/>
      <c r="AL107" s="26"/>
      <c r="AM107" s="33">
        <f t="shared" si="1"/>
        <v>1</v>
      </c>
    </row>
    <row r="108" spans="2:39" ht="31.4" customHeight="1" thickBot="1">
      <c r="B108" s="39" t="s">
        <v>230</v>
      </c>
      <c r="C108" s="49" t="s">
        <v>542</v>
      </c>
      <c r="D108" s="62"/>
      <c r="E108" s="66"/>
      <c r="F108" s="26"/>
      <c r="G108" s="62"/>
      <c r="H108" s="26" t="s">
        <v>51</v>
      </c>
      <c r="I108" s="62"/>
      <c r="J108" s="62"/>
      <c r="K108" s="62"/>
      <c r="L108" s="62"/>
      <c r="M108" s="55">
        <v>53</v>
      </c>
      <c r="N108" s="62"/>
      <c r="O108" s="62"/>
      <c r="P108" s="62"/>
      <c r="Q108" s="62"/>
      <c r="R108" s="62"/>
      <c r="S108" s="62"/>
      <c r="T108" s="62"/>
      <c r="U108" s="62"/>
      <c r="V108" s="62"/>
      <c r="W108" s="62"/>
      <c r="X108" s="62"/>
      <c r="Y108" s="62"/>
      <c r="Z108" s="62"/>
      <c r="AA108" s="62"/>
      <c r="AB108" s="62"/>
      <c r="AC108" s="62"/>
      <c r="AD108" s="62"/>
      <c r="AE108" s="62"/>
      <c r="AF108" s="62"/>
      <c r="AG108" s="26"/>
      <c r="AH108" s="62"/>
      <c r="AI108" s="62"/>
      <c r="AJ108" s="26" t="s">
        <v>51</v>
      </c>
      <c r="AK108" s="62"/>
      <c r="AL108" s="26"/>
      <c r="AM108" s="33">
        <f t="shared" si="1"/>
        <v>3</v>
      </c>
    </row>
    <row r="109" spans="2:39" ht="24" customHeight="1" thickBot="1">
      <c r="B109" s="39" t="s">
        <v>231</v>
      </c>
      <c r="C109" s="138" t="s">
        <v>537</v>
      </c>
      <c r="D109" s="62"/>
      <c r="E109" s="66"/>
      <c r="F109" s="26"/>
      <c r="G109" s="62"/>
      <c r="H109" s="27" t="s">
        <v>51</v>
      </c>
      <c r="I109" s="62"/>
      <c r="J109" s="62"/>
      <c r="K109" s="62"/>
      <c r="L109" s="62"/>
      <c r="M109" s="71"/>
      <c r="N109" s="62"/>
      <c r="O109" s="62"/>
      <c r="P109" s="62"/>
      <c r="Q109" s="62"/>
      <c r="R109" s="62"/>
      <c r="S109" s="62"/>
      <c r="T109" s="62"/>
      <c r="U109" s="62"/>
      <c r="V109" s="62"/>
      <c r="W109" s="62"/>
      <c r="X109" s="62"/>
      <c r="Y109" s="62"/>
      <c r="Z109" s="62"/>
      <c r="AA109" s="62"/>
      <c r="AB109" s="62"/>
      <c r="AC109" s="62"/>
      <c r="AD109" s="62"/>
      <c r="AE109" s="62"/>
      <c r="AF109" s="62"/>
      <c r="AG109" s="27" t="s">
        <v>51</v>
      </c>
      <c r="AH109" s="62"/>
      <c r="AI109" s="62"/>
      <c r="AJ109" s="27" t="s">
        <v>51</v>
      </c>
      <c r="AK109" s="62"/>
      <c r="AL109" s="26"/>
      <c r="AM109" s="33">
        <f>SUBTOTAL(103,D109:AL109)</f>
        <v>3</v>
      </c>
    </row>
    <row r="110" spans="2:39" s="32" customFormat="1" ht="24" customHeight="1" thickBot="1">
      <c r="B110" s="128" t="s">
        <v>41</v>
      </c>
      <c r="C110" s="129"/>
      <c r="D110" s="128">
        <f>SUBTOTAL(103,Table1[Ag. Soc1])</f>
        <v>18</v>
      </c>
      <c r="E110" s="128">
        <f>SUBTOTAL(103,Table1[Airport Authority])</f>
        <v>22</v>
      </c>
      <c r="F110" s="128">
        <f>SUBTOTAL(103,Table1[City])</f>
        <v>50</v>
      </c>
      <c r="G110" s="128">
        <f>SUBTOTAL(103,Table1[Comm. College (3354)])</f>
        <v>37</v>
      </c>
      <c r="H110" s="128">
        <f>SUBTOTAL(103,Table1[Community School])</f>
        <v>26</v>
      </c>
      <c r="I110" s="128">
        <f>SUBTOTAL(103,Table1[Conservancy District])</f>
        <v>37</v>
      </c>
      <c r="J110" s="128">
        <f>SUBTOTAL(103,Table1[COG])</f>
        <v>21</v>
      </c>
      <c r="K110" s="128">
        <f>SUBTOTAL(103,Table1[County36])</f>
        <v>54</v>
      </c>
      <c r="L110" s="128">
        <f>SUBTOTAL(103,Table1[DC &amp; CIC18])</f>
        <v>7</v>
      </c>
      <c r="M110" s="128">
        <f>SUBTOTAL(103,Table1[ESC])</f>
        <v>23</v>
      </c>
      <c r="N110" s="128">
        <f>SUBTOTAL(103,Table1[FCFC])</f>
        <v>20</v>
      </c>
      <c r="O110" s="128">
        <f>SUBTOTAL(103,Table1[Gen. Health Dist.])</f>
        <v>20</v>
      </c>
      <c r="P110" s="128">
        <f>SUBTOTAL(103,Table1[Joint Amb. Dist.])</f>
        <v>43</v>
      </c>
      <c r="Q110" s="128">
        <f>SUBTOTAL(103,Table1[Joint Fire Dist.])</f>
        <v>44</v>
      </c>
      <c r="R110" s="128">
        <f>SUBTOTAL(103,Table1[Jt. Juv. Detention Facility])</f>
        <v>34</v>
      </c>
      <c r="S110" s="128">
        <f>SUBTOTAL(103,Table1[Joint Mental Health District])</f>
        <v>34</v>
      </c>
      <c r="T110" s="128">
        <f>SUBTOTAL(103,Table1[Joint Police Dist.])</f>
        <v>43</v>
      </c>
      <c r="U110" s="128">
        <f>SUBTOTAL(103,Table1[Joint Rec. Dist.])</f>
        <v>41</v>
      </c>
      <c r="V110" s="128">
        <f>SUBTOTAL(103,Table1[Joint Township Cemetery or Union Cemetery])</f>
        <v>23</v>
      </c>
      <c r="W110" s="128">
        <f>SUBTOTAL(103,Table1[Library15])</f>
        <v>31</v>
      </c>
      <c r="X110" s="128">
        <f>SUBTOTAL(103,Table1[Metropolitan Housing Authority79])</f>
        <v>11</v>
      </c>
      <c r="Y110" s="128">
        <f>SUBTOTAL(103,Table1[Park Dist.])</f>
        <v>39</v>
      </c>
      <c r="Z110" s="128">
        <f>SUBTOTAL(103,Table1[Port Auth.])</f>
        <v>37</v>
      </c>
      <c r="AA110" s="128">
        <f>SUBTOTAL(103,Table1[Regional Planning Comm’n])</f>
        <v>21</v>
      </c>
      <c r="AB110" s="128">
        <f>SUBTOTAL(103,Table1[Regional Water &amp; Sewer])</f>
        <v>35</v>
      </c>
      <c r="AC110" s="128">
        <f>SUBTOTAL(103,Table1[Soil &amp; Water Conservation District])</f>
        <v>33</v>
      </c>
      <c r="AD110" s="128">
        <f>SUBTOTAL(103,Table1[Solid Waste District])</f>
        <v>39</v>
      </c>
      <c r="AE110" s="128">
        <f>SUBTOTAL(103,Table1[State Colg./ Univ.])</f>
        <v>20</v>
      </c>
      <c r="AF110" s="128">
        <f>SUBTOTAL(103,Table1[State Comm. College (3358)19])</f>
        <v>36</v>
      </c>
      <c r="AG110" s="128">
        <f>SUBTOTAL(103,Table1[STEM/STEAM Schools39])</f>
        <v>24</v>
      </c>
      <c r="AH110" s="128">
        <f>SUBTOTAL(103,Table1[Tech College (3357)])</f>
        <v>37</v>
      </c>
      <c r="AI110" s="128">
        <f>SUBTOTAL(103,Table1[Township])</f>
        <v>44</v>
      </c>
      <c r="AJ110" s="128">
        <f>SUBTOTAL(103,Table1[Traditional Schools49])</f>
        <v>45</v>
      </c>
      <c r="AK110" s="128">
        <f>SUBTOTAL(103,Table1[Union Cemetery District])</f>
        <v>36</v>
      </c>
      <c r="AL110" s="128">
        <f>SUBTOTAL(103,Table1[Village])</f>
        <v>47</v>
      </c>
      <c r="AM110" s="130"/>
    </row>
    <row r="113" spans="2:39" s="144" customFormat="1" ht="27" customHeight="1">
      <c r="B113" s="212" t="s">
        <v>232</v>
      </c>
      <c r="C113" s="212"/>
      <c r="D113" s="184"/>
      <c r="E113" s="184"/>
      <c r="F113" s="184"/>
      <c r="G113" s="184"/>
      <c r="H113" s="184"/>
      <c r="I113" s="184"/>
      <c r="J113" s="184"/>
      <c r="K113" s="184"/>
      <c r="L113" s="184"/>
      <c r="M113" s="184"/>
      <c r="N113" s="184"/>
      <c r="O113" s="184"/>
      <c r="P113" s="184"/>
      <c r="Q113" s="184"/>
      <c r="R113" s="184"/>
      <c r="AM113" s="138"/>
    </row>
    <row r="114" spans="2:39" s="144" customFormat="1" ht="105" customHeight="1">
      <c r="B114" s="218" t="s">
        <v>506</v>
      </c>
      <c r="C114" s="219"/>
      <c r="D114" s="185"/>
      <c r="E114" s="185"/>
      <c r="F114" s="185"/>
      <c r="G114" s="185"/>
      <c r="H114" s="185"/>
      <c r="I114" s="185"/>
      <c r="J114" s="185"/>
      <c r="K114" s="185"/>
      <c r="L114" s="185"/>
      <c r="M114" s="185"/>
      <c r="N114" s="185"/>
      <c r="O114" s="185"/>
      <c r="P114" s="185"/>
      <c r="Q114" s="185"/>
      <c r="R114" s="184"/>
      <c r="V114" s="145"/>
      <c r="W114" s="145"/>
      <c r="X114" s="145"/>
      <c r="Y114" s="145"/>
      <c r="AA114" s="145"/>
      <c r="AB114" s="145"/>
      <c r="AC114" s="145"/>
      <c r="AD114" s="145"/>
      <c r="AK114" s="145"/>
      <c r="AM114" s="138"/>
    </row>
    <row r="115" spans="2:39" s="144" customFormat="1" ht="57.65" customHeight="1">
      <c r="B115" s="217" t="s">
        <v>233</v>
      </c>
      <c r="C115" s="219"/>
      <c r="D115" s="146"/>
      <c r="E115" s="146"/>
      <c r="F115" s="146"/>
      <c r="G115" s="146"/>
      <c r="H115" s="146"/>
      <c r="I115" s="146"/>
      <c r="J115" s="146"/>
      <c r="K115" s="146"/>
      <c r="L115" s="146"/>
      <c r="M115" s="146"/>
      <c r="N115" s="146"/>
      <c r="O115" s="146"/>
      <c r="P115" s="146"/>
      <c r="Q115" s="146"/>
      <c r="R115" s="184"/>
      <c r="V115" s="147"/>
      <c r="W115" s="147"/>
      <c r="X115" s="147"/>
      <c r="Y115" s="147"/>
      <c r="AA115" s="147"/>
      <c r="AB115" s="147"/>
      <c r="AC115" s="147"/>
      <c r="AD115" s="147"/>
      <c r="AK115" s="147"/>
      <c r="AM115" s="138"/>
    </row>
    <row r="116" spans="2:39" s="144" customFormat="1">
      <c r="B116" s="184" t="s">
        <v>508</v>
      </c>
      <c r="C116" s="148"/>
      <c r="D116" s="184"/>
      <c r="E116" s="184"/>
      <c r="F116" s="184"/>
      <c r="G116" s="184"/>
      <c r="H116" s="184"/>
      <c r="I116" s="184"/>
      <c r="J116" s="184"/>
      <c r="K116" s="184"/>
      <c r="L116" s="184"/>
      <c r="M116" s="184"/>
      <c r="N116" s="184"/>
      <c r="O116" s="184"/>
      <c r="P116" s="184"/>
      <c r="Q116" s="184"/>
      <c r="R116" s="184"/>
      <c r="AM116" s="138"/>
    </row>
    <row r="117" spans="2:39" s="144" customFormat="1">
      <c r="B117" s="184" t="s">
        <v>234</v>
      </c>
      <c r="C117" s="148"/>
      <c r="D117" s="184"/>
      <c r="E117" s="184"/>
      <c r="F117" s="184"/>
      <c r="G117" s="184"/>
      <c r="H117" s="184"/>
      <c r="I117" s="184"/>
      <c r="J117" s="184"/>
      <c r="K117" s="184"/>
      <c r="L117" s="184"/>
      <c r="M117" s="184"/>
      <c r="N117" s="184"/>
      <c r="O117" s="184"/>
      <c r="P117" s="184"/>
      <c r="Q117" s="184"/>
      <c r="R117" s="184"/>
      <c r="AM117" s="138"/>
    </row>
    <row r="118" spans="2:39" s="144" customFormat="1">
      <c r="B118" s="184" t="s">
        <v>235</v>
      </c>
      <c r="C118" s="148"/>
      <c r="D118" s="184"/>
      <c r="E118" s="184"/>
      <c r="F118" s="184"/>
      <c r="G118" s="184"/>
      <c r="H118" s="184"/>
      <c r="I118" s="184"/>
      <c r="J118" s="184"/>
      <c r="K118" s="184"/>
      <c r="L118" s="184"/>
      <c r="M118" s="184"/>
      <c r="N118" s="184"/>
      <c r="O118" s="184"/>
      <c r="P118" s="184"/>
      <c r="Q118" s="184"/>
      <c r="R118" s="184"/>
      <c r="AM118" s="138"/>
    </row>
    <row r="119" spans="2:39" s="144" customFormat="1" ht="30" customHeight="1">
      <c r="B119" s="217" t="s">
        <v>236</v>
      </c>
      <c r="C119" s="217"/>
      <c r="D119" s="185"/>
      <c r="E119" s="185"/>
      <c r="F119" s="185"/>
      <c r="G119" s="185"/>
      <c r="H119" s="185"/>
      <c r="I119" s="185"/>
      <c r="J119" s="185"/>
      <c r="K119" s="185"/>
      <c r="L119" s="185"/>
      <c r="M119" s="185"/>
      <c r="N119" s="185"/>
      <c r="O119" s="185"/>
      <c r="P119" s="185"/>
      <c r="Q119" s="185"/>
      <c r="R119" s="184"/>
      <c r="V119" s="147"/>
      <c r="W119" s="147"/>
      <c r="X119" s="147"/>
      <c r="Y119" s="147"/>
      <c r="AA119" s="147"/>
      <c r="AB119" s="147"/>
      <c r="AC119" s="147"/>
      <c r="AD119" s="147"/>
      <c r="AK119" s="147"/>
      <c r="AM119" s="138"/>
    </row>
    <row r="120" spans="2:39" s="144" customFormat="1" ht="29.15" customHeight="1">
      <c r="B120" s="220" t="s">
        <v>237</v>
      </c>
      <c r="C120" s="220"/>
      <c r="D120" s="184"/>
      <c r="E120" s="184"/>
      <c r="F120" s="184"/>
      <c r="G120" s="184"/>
      <c r="H120" s="184"/>
      <c r="I120" s="184"/>
      <c r="J120" s="184"/>
      <c r="K120" s="184"/>
      <c r="L120" s="184"/>
      <c r="M120" s="184"/>
      <c r="N120" s="184"/>
      <c r="O120" s="184"/>
      <c r="P120" s="184"/>
      <c r="Q120" s="184"/>
      <c r="R120" s="184"/>
      <c r="AM120" s="138"/>
    </row>
    <row r="121" spans="2:39" s="144" customFormat="1">
      <c r="B121" s="184" t="s">
        <v>238</v>
      </c>
      <c r="C121" s="148"/>
      <c r="D121" s="184"/>
      <c r="E121" s="184"/>
      <c r="F121" s="184"/>
      <c r="G121" s="184"/>
      <c r="H121" s="184"/>
      <c r="I121" s="184"/>
      <c r="J121" s="184"/>
      <c r="K121" s="184"/>
      <c r="L121" s="184"/>
      <c r="M121" s="184"/>
      <c r="N121" s="184"/>
      <c r="O121" s="184"/>
      <c r="P121" s="184"/>
      <c r="Q121" s="184"/>
      <c r="R121" s="184"/>
      <c r="AM121" s="138"/>
    </row>
    <row r="122" spans="2:39" s="144" customFormat="1" ht="15" customHeight="1">
      <c r="B122" s="184" t="s">
        <v>239</v>
      </c>
      <c r="C122" s="148"/>
      <c r="D122" s="184"/>
      <c r="E122" s="184"/>
      <c r="F122" s="184"/>
      <c r="G122" s="184"/>
      <c r="H122" s="184"/>
      <c r="I122" s="184"/>
      <c r="J122" s="184"/>
      <c r="K122" s="184"/>
      <c r="L122" s="184"/>
      <c r="M122" s="184"/>
      <c r="N122" s="184"/>
      <c r="O122" s="184"/>
      <c r="P122" s="184"/>
      <c r="Q122" s="184"/>
      <c r="R122" s="184"/>
      <c r="AM122" s="138"/>
    </row>
    <row r="123" spans="2:39" s="144" customFormat="1">
      <c r="B123" s="184" t="s">
        <v>240</v>
      </c>
      <c r="C123" s="148"/>
      <c r="D123" s="184"/>
      <c r="E123" s="184"/>
      <c r="F123" s="184"/>
      <c r="G123" s="184"/>
      <c r="H123" s="184"/>
      <c r="I123" s="184"/>
      <c r="J123" s="184"/>
      <c r="K123" s="184"/>
      <c r="L123" s="184"/>
      <c r="M123" s="184"/>
      <c r="N123" s="184"/>
      <c r="O123" s="184"/>
      <c r="P123" s="184"/>
      <c r="Q123" s="184"/>
      <c r="R123" s="184"/>
      <c r="AM123" s="138"/>
    </row>
    <row r="124" spans="2:39" s="144" customFormat="1" ht="41.9" customHeight="1">
      <c r="B124" s="212" t="s">
        <v>241</v>
      </c>
      <c r="C124" s="212"/>
      <c r="D124" s="148"/>
      <c r="E124" s="148"/>
      <c r="F124" s="148"/>
      <c r="G124" s="148"/>
      <c r="H124" s="148"/>
      <c r="I124" s="148"/>
      <c r="J124" s="148"/>
      <c r="K124" s="148"/>
      <c r="L124" s="148"/>
      <c r="M124" s="148"/>
      <c r="N124" s="148"/>
      <c r="O124" s="148"/>
      <c r="P124" s="148"/>
      <c r="Q124" s="148"/>
      <c r="R124" s="184"/>
      <c r="V124" s="149"/>
      <c r="W124" s="149"/>
      <c r="X124" s="149"/>
      <c r="Y124" s="149"/>
      <c r="AA124" s="149"/>
      <c r="AB124" s="149"/>
      <c r="AC124" s="149"/>
      <c r="AD124" s="149"/>
      <c r="AK124" s="149"/>
      <c r="AM124" s="138"/>
    </row>
    <row r="125" spans="2:39" s="144" customFormat="1" ht="14.9" customHeight="1">
      <c r="B125" s="221" t="s">
        <v>242</v>
      </c>
      <c r="C125" s="222"/>
      <c r="D125" s="148"/>
      <c r="E125" s="148"/>
      <c r="F125" s="148"/>
      <c r="G125" s="148"/>
      <c r="H125" s="148"/>
      <c r="I125" s="148"/>
      <c r="J125" s="148"/>
      <c r="K125" s="148"/>
      <c r="L125" s="148"/>
      <c r="M125" s="148"/>
      <c r="N125" s="148"/>
      <c r="O125" s="148"/>
      <c r="P125" s="148"/>
      <c r="Q125" s="148"/>
      <c r="R125" s="184"/>
      <c r="AM125" s="138"/>
    </row>
    <row r="126" spans="2:39" s="144" customFormat="1" ht="28.4" customHeight="1">
      <c r="B126" s="212" t="s">
        <v>243</v>
      </c>
      <c r="C126" s="212"/>
      <c r="D126" s="148"/>
      <c r="E126" s="148"/>
      <c r="F126" s="148"/>
      <c r="G126" s="148"/>
      <c r="H126" s="148"/>
      <c r="I126" s="148"/>
      <c r="J126" s="148"/>
      <c r="K126" s="148"/>
      <c r="L126" s="148"/>
      <c r="M126" s="148"/>
      <c r="N126" s="148"/>
      <c r="O126" s="148"/>
      <c r="P126" s="148"/>
      <c r="Q126" s="148"/>
      <c r="R126" s="184"/>
      <c r="AM126" s="138"/>
    </row>
    <row r="127" spans="2:39" s="144" customFormat="1" ht="81" customHeight="1">
      <c r="B127" s="217" t="s">
        <v>544</v>
      </c>
      <c r="C127" s="217"/>
      <c r="D127" s="185"/>
      <c r="E127" s="185"/>
      <c r="F127" s="185"/>
      <c r="G127" s="185"/>
      <c r="H127" s="185"/>
      <c r="I127" s="185"/>
      <c r="J127" s="185"/>
      <c r="K127" s="185"/>
      <c r="L127" s="185"/>
      <c r="M127" s="185"/>
      <c r="N127" s="185"/>
      <c r="O127" s="185"/>
      <c r="P127" s="185"/>
      <c r="Q127" s="185"/>
      <c r="R127" s="184"/>
      <c r="V127" s="147"/>
      <c r="W127" s="147"/>
      <c r="X127" s="147"/>
      <c r="Y127" s="147"/>
      <c r="AA127" s="147"/>
      <c r="AB127" s="147"/>
      <c r="AC127" s="147"/>
      <c r="AD127" s="147"/>
      <c r="AK127" s="147"/>
      <c r="AM127" s="138"/>
    </row>
    <row r="128" spans="2:39" s="144" customFormat="1" ht="68.150000000000006" customHeight="1">
      <c r="B128" s="212" t="s">
        <v>507</v>
      </c>
      <c r="C128" s="212"/>
      <c r="D128" s="148"/>
      <c r="E128" s="148"/>
      <c r="F128" s="148"/>
      <c r="G128" s="148"/>
      <c r="H128" s="148"/>
      <c r="I128" s="148"/>
      <c r="J128" s="148"/>
      <c r="K128" s="148"/>
      <c r="L128" s="148"/>
      <c r="M128" s="148"/>
      <c r="N128" s="148"/>
      <c r="O128" s="148"/>
      <c r="P128" s="148"/>
      <c r="Q128" s="148"/>
      <c r="R128" s="184"/>
      <c r="V128" s="149"/>
      <c r="W128" s="149"/>
      <c r="X128" s="149"/>
      <c r="Y128" s="149"/>
      <c r="AA128" s="149"/>
      <c r="AB128" s="149"/>
      <c r="AC128" s="149"/>
      <c r="AD128" s="149"/>
      <c r="AK128" s="149"/>
      <c r="AM128" s="138"/>
    </row>
    <row r="129" spans="2:39" s="144" customFormat="1" ht="202.9" customHeight="1">
      <c r="B129" s="223" t="s">
        <v>244</v>
      </c>
      <c r="C129" s="223"/>
      <c r="D129" s="148"/>
      <c r="E129" s="148"/>
      <c r="F129" s="148"/>
      <c r="G129" s="148"/>
      <c r="H129" s="148"/>
      <c r="I129" s="148"/>
      <c r="J129" s="148"/>
      <c r="K129" s="148"/>
      <c r="L129" s="148"/>
      <c r="M129" s="148"/>
      <c r="N129" s="148"/>
      <c r="O129" s="148"/>
      <c r="P129" s="148"/>
      <c r="Q129" s="148"/>
      <c r="R129" s="184"/>
      <c r="V129" s="149"/>
      <c r="W129" s="149"/>
      <c r="X129" s="149"/>
      <c r="Y129" s="149"/>
      <c r="AA129" s="149"/>
      <c r="AB129" s="149"/>
      <c r="AC129" s="149"/>
      <c r="AD129" s="149"/>
      <c r="AK129" s="149"/>
      <c r="AM129" s="138"/>
    </row>
    <row r="130" spans="2:39" s="144" customFormat="1" ht="54" customHeight="1">
      <c r="B130" s="210" t="s">
        <v>245</v>
      </c>
      <c r="C130" s="210"/>
      <c r="D130" s="148"/>
      <c r="E130" s="148"/>
      <c r="F130" s="148"/>
      <c r="G130" s="148"/>
      <c r="H130" s="148"/>
      <c r="I130" s="148"/>
      <c r="J130" s="148"/>
      <c r="K130" s="148"/>
      <c r="L130" s="148"/>
      <c r="M130" s="148"/>
      <c r="N130" s="148"/>
      <c r="O130" s="148"/>
      <c r="P130" s="148"/>
      <c r="Q130" s="148"/>
      <c r="R130" s="184"/>
      <c r="V130" s="149"/>
      <c r="W130" s="149"/>
      <c r="X130" s="149"/>
      <c r="Y130" s="149"/>
      <c r="AA130" s="149"/>
      <c r="AB130" s="149"/>
      <c r="AC130" s="149"/>
      <c r="AD130" s="149"/>
      <c r="AK130" s="149"/>
      <c r="AM130" s="138"/>
    </row>
    <row r="131" spans="2:39" s="144" customFormat="1" ht="57" customHeight="1">
      <c r="B131" s="212" t="s">
        <v>246</v>
      </c>
      <c r="C131" s="212"/>
      <c r="D131" s="148"/>
      <c r="E131" s="148"/>
      <c r="F131" s="148"/>
      <c r="G131" s="148"/>
      <c r="H131" s="148"/>
      <c r="I131" s="148"/>
      <c r="J131" s="148"/>
      <c r="K131" s="148"/>
      <c r="L131" s="148"/>
      <c r="M131" s="148"/>
      <c r="N131" s="148"/>
      <c r="O131" s="148"/>
      <c r="P131" s="148"/>
      <c r="Q131" s="148"/>
      <c r="R131" s="184"/>
      <c r="V131" s="149"/>
      <c r="W131" s="149"/>
      <c r="X131" s="149"/>
      <c r="Y131" s="149"/>
      <c r="AA131" s="149"/>
      <c r="AB131" s="149"/>
      <c r="AC131" s="149"/>
      <c r="AD131" s="149"/>
      <c r="AK131" s="149"/>
      <c r="AM131" s="138"/>
    </row>
    <row r="132" spans="2:39" s="144" customFormat="1" ht="15.65" customHeight="1">
      <c r="B132" s="184" t="s">
        <v>247</v>
      </c>
      <c r="C132" s="148"/>
      <c r="D132" s="184"/>
      <c r="E132" s="184"/>
      <c r="F132" s="184"/>
      <c r="G132" s="184"/>
      <c r="H132" s="184"/>
      <c r="I132" s="184"/>
      <c r="J132" s="184"/>
      <c r="K132" s="184"/>
      <c r="L132" s="184"/>
      <c r="M132" s="184"/>
      <c r="N132" s="184"/>
      <c r="O132" s="184"/>
      <c r="P132" s="184"/>
      <c r="Q132" s="184"/>
      <c r="R132" s="184"/>
      <c r="AM132" s="138"/>
    </row>
    <row r="133" spans="2:39" s="144" customFormat="1" ht="96" customHeight="1">
      <c r="B133" s="212" t="s">
        <v>248</v>
      </c>
      <c r="C133" s="212"/>
      <c r="D133" s="148"/>
      <c r="E133" s="148"/>
      <c r="F133" s="148"/>
      <c r="G133" s="148"/>
      <c r="H133" s="148"/>
      <c r="I133" s="148"/>
      <c r="J133" s="148"/>
      <c r="K133" s="148"/>
      <c r="L133" s="148"/>
      <c r="M133" s="148"/>
      <c r="N133" s="148"/>
      <c r="O133" s="148"/>
      <c r="P133" s="148"/>
      <c r="Q133" s="148"/>
      <c r="R133" s="184"/>
      <c r="V133" s="149"/>
      <c r="W133" s="149"/>
      <c r="X133" s="149"/>
      <c r="Y133" s="149"/>
      <c r="AA133" s="149"/>
      <c r="AB133" s="149"/>
      <c r="AC133" s="149"/>
      <c r="AD133" s="149"/>
      <c r="AK133" s="149"/>
      <c r="AM133" s="138"/>
    </row>
    <row r="134" spans="2:39" s="144" customFormat="1" ht="30" customHeight="1">
      <c r="B134" s="212" t="s">
        <v>249</v>
      </c>
      <c r="C134" s="212"/>
      <c r="D134" s="148"/>
      <c r="E134" s="148"/>
      <c r="F134" s="148"/>
      <c r="G134" s="148"/>
      <c r="H134" s="148"/>
      <c r="I134" s="148"/>
      <c r="J134" s="148"/>
      <c r="K134" s="148"/>
      <c r="L134" s="148"/>
      <c r="M134" s="148"/>
      <c r="N134" s="148"/>
      <c r="O134" s="148"/>
      <c r="P134" s="148"/>
      <c r="Q134" s="148"/>
      <c r="R134" s="184"/>
      <c r="AM134" s="138"/>
    </row>
    <row r="135" spans="2:39" s="144" customFormat="1" ht="27" customHeight="1">
      <c r="B135" s="212" t="s">
        <v>250</v>
      </c>
      <c r="C135" s="212"/>
      <c r="D135" s="184"/>
      <c r="E135" s="184"/>
      <c r="F135" s="184"/>
      <c r="G135" s="184"/>
      <c r="H135" s="184"/>
      <c r="I135" s="184"/>
      <c r="J135" s="184"/>
      <c r="K135" s="184"/>
      <c r="L135" s="184"/>
      <c r="M135" s="184"/>
      <c r="N135" s="184"/>
      <c r="O135" s="184"/>
      <c r="P135" s="184"/>
      <c r="Q135" s="184"/>
      <c r="R135" s="184"/>
      <c r="AM135" s="138"/>
    </row>
    <row r="136" spans="2:39" s="144" customFormat="1">
      <c r="B136" s="184" t="s">
        <v>251</v>
      </c>
      <c r="C136" s="148"/>
      <c r="D136" s="184"/>
      <c r="E136" s="184"/>
      <c r="F136" s="184"/>
      <c r="G136" s="184"/>
      <c r="H136" s="184"/>
      <c r="I136" s="184"/>
      <c r="J136" s="184"/>
      <c r="K136" s="184"/>
      <c r="L136" s="184"/>
      <c r="M136" s="184"/>
      <c r="N136" s="184"/>
      <c r="O136" s="184"/>
      <c r="P136" s="184"/>
      <c r="Q136" s="184"/>
      <c r="R136" s="184"/>
      <c r="AM136" s="138"/>
    </row>
    <row r="137" spans="2:39" s="144" customFormat="1">
      <c r="B137" s="184" t="s">
        <v>252</v>
      </c>
      <c r="C137" s="148"/>
      <c r="D137" s="184"/>
      <c r="E137" s="184"/>
      <c r="F137" s="184"/>
      <c r="G137" s="184"/>
      <c r="H137" s="184"/>
      <c r="I137" s="184"/>
      <c r="J137" s="184"/>
      <c r="K137" s="184"/>
      <c r="L137" s="184"/>
      <c r="M137" s="184"/>
      <c r="N137" s="184"/>
      <c r="O137" s="184"/>
      <c r="P137" s="184"/>
      <c r="Q137" s="184"/>
      <c r="R137" s="184"/>
      <c r="AM137" s="138"/>
    </row>
    <row r="138" spans="2:39" s="144" customFormat="1" ht="27.65" customHeight="1">
      <c r="B138" s="212" t="s">
        <v>253</v>
      </c>
      <c r="C138" s="212"/>
      <c r="D138" s="184"/>
      <c r="E138" s="184"/>
      <c r="F138" s="184"/>
      <c r="G138" s="184"/>
      <c r="H138" s="184"/>
      <c r="I138" s="184"/>
      <c r="J138" s="184"/>
      <c r="K138" s="184"/>
      <c r="L138" s="184"/>
      <c r="M138" s="184"/>
      <c r="N138" s="184"/>
      <c r="O138" s="184"/>
      <c r="P138" s="184"/>
      <c r="Q138" s="184"/>
      <c r="R138" s="184"/>
      <c r="AM138" s="138"/>
    </row>
    <row r="139" spans="2:39" s="144" customFormat="1">
      <c r="B139" s="184" t="s">
        <v>254</v>
      </c>
      <c r="C139" s="148"/>
      <c r="D139" s="184"/>
      <c r="E139" s="184"/>
      <c r="F139" s="184"/>
      <c r="G139" s="184"/>
      <c r="H139" s="184"/>
      <c r="I139" s="184"/>
      <c r="J139" s="184"/>
      <c r="K139" s="184"/>
      <c r="L139" s="184"/>
      <c r="M139" s="184"/>
      <c r="N139" s="184"/>
      <c r="O139" s="184"/>
      <c r="P139" s="184"/>
      <c r="Q139" s="184"/>
      <c r="R139" s="184"/>
      <c r="AM139" s="138"/>
    </row>
    <row r="140" spans="2:39" s="144" customFormat="1" ht="27.65" customHeight="1">
      <c r="B140" s="212" t="s">
        <v>255</v>
      </c>
      <c r="C140" s="212"/>
      <c r="D140" s="184"/>
      <c r="E140" s="184"/>
      <c r="F140" s="184"/>
      <c r="G140" s="184"/>
      <c r="H140" s="184"/>
      <c r="I140" s="184"/>
      <c r="J140" s="184"/>
      <c r="K140" s="184"/>
      <c r="L140" s="184"/>
      <c r="M140" s="184"/>
      <c r="N140" s="184"/>
      <c r="O140" s="184"/>
      <c r="P140" s="184"/>
      <c r="Q140" s="184"/>
      <c r="R140" s="184"/>
      <c r="AM140" s="138"/>
    </row>
    <row r="141" spans="2:39" s="144" customFormat="1" ht="26.9" customHeight="1">
      <c r="B141" s="212" t="s">
        <v>256</v>
      </c>
      <c r="C141" s="212"/>
      <c r="D141" s="184"/>
      <c r="E141" s="184"/>
      <c r="F141" s="184"/>
      <c r="G141" s="184"/>
      <c r="H141" s="184"/>
      <c r="I141" s="184"/>
      <c r="J141" s="184"/>
      <c r="K141" s="184"/>
      <c r="L141" s="184"/>
      <c r="M141" s="184"/>
      <c r="N141" s="184"/>
      <c r="O141" s="184"/>
      <c r="P141" s="184"/>
      <c r="Q141" s="184"/>
      <c r="R141" s="184"/>
      <c r="AM141" s="138"/>
    </row>
    <row r="142" spans="2:39" s="144" customFormat="1">
      <c r="B142" s="184" t="s">
        <v>257</v>
      </c>
      <c r="C142" s="148"/>
      <c r="D142" s="184"/>
      <c r="E142" s="184"/>
      <c r="F142" s="184"/>
      <c r="G142" s="184"/>
      <c r="H142" s="184"/>
      <c r="I142" s="184"/>
      <c r="J142" s="184"/>
      <c r="K142" s="184"/>
      <c r="L142" s="184"/>
      <c r="M142" s="184"/>
      <c r="N142" s="184"/>
      <c r="O142" s="184"/>
      <c r="P142" s="184"/>
      <c r="Q142" s="184"/>
      <c r="R142" s="184"/>
      <c r="AM142" s="138"/>
    </row>
    <row r="143" spans="2:39" s="144" customFormat="1" ht="96" customHeight="1">
      <c r="B143" s="212" t="s">
        <v>258</v>
      </c>
      <c r="C143" s="212"/>
      <c r="D143" s="148"/>
      <c r="E143" s="148"/>
      <c r="F143" s="148"/>
      <c r="G143" s="148"/>
      <c r="H143" s="148"/>
      <c r="I143" s="148"/>
      <c r="J143" s="148"/>
      <c r="K143" s="148"/>
      <c r="L143" s="148"/>
      <c r="M143" s="148"/>
      <c r="N143" s="148"/>
      <c r="O143" s="148"/>
      <c r="P143" s="148"/>
      <c r="Q143" s="148"/>
      <c r="R143" s="184"/>
      <c r="V143" s="149"/>
      <c r="W143" s="149"/>
      <c r="X143" s="149"/>
      <c r="Y143" s="149"/>
      <c r="AA143" s="149"/>
      <c r="AB143" s="149"/>
      <c r="AC143" s="149"/>
      <c r="AD143" s="149"/>
      <c r="AK143" s="149"/>
      <c r="AM143" s="138"/>
    </row>
    <row r="144" spans="2:39" s="144" customFormat="1" ht="26.15" customHeight="1">
      <c r="B144" s="212" t="s">
        <v>259</v>
      </c>
      <c r="C144" s="212"/>
      <c r="D144" s="184"/>
      <c r="E144" s="184"/>
      <c r="F144" s="184"/>
      <c r="G144" s="184"/>
      <c r="H144" s="184"/>
      <c r="I144" s="184"/>
      <c r="J144" s="184"/>
      <c r="K144" s="184"/>
      <c r="L144" s="184"/>
      <c r="M144" s="184"/>
      <c r="N144" s="184"/>
      <c r="O144" s="184"/>
      <c r="P144" s="184"/>
      <c r="Q144" s="184"/>
      <c r="R144" s="184"/>
      <c r="AM144" s="138"/>
    </row>
    <row r="145" spans="2:39" s="144" customFormat="1">
      <c r="B145" s="184" t="s">
        <v>554</v>
      </c>
      <c r="C145" s="148"/>
      <c r="D145" s="184"/>
      <c r="E145" s="184"/>
      <c r="F145" s="184"/>
      <c r="G145" s="184"/>
      <c r="H145" s="184"/>
      <c r="I145" s="184"/>
      <c r="J145" s="184"/>
      <c r="K145" s="184"/>
      <c r="L145" s="184"/>
      <c r="M145" s="184"/>
      <c r="N145" s="184"/>
      <c r="O145" s="184"/>
      <c r="P145" s="184"/>
      <c r="Q145" s="184"/>
      <c r="R145" s="184"/>
      <c r="AM145" s="138"/>
    </row>
    <row r="146" spans="2:39" s="144" customFormat="1" ht="40.9" customHeight="1">
      <c r="B146" s="217" t="s">
        <v>260</v>
      </c>
      <c r="C146" s="217"/>
      <c r="D146" s="185"/>
      <c r="E146" s="185"/>
      <c r="F146" s="185"/>
      <c r="G146" s="185"/>
      <c r="H146" s="185"/>
      <c r="I146" s="185"/>
      <c r="J146" s="185"/>
      <c r="K146" s="185"/>
      <c r="L146" s="185"/>
      <c r="M146" s="185"/>
      <c r="N146" s="185"/>
      <c r="O146" s="185"/>
      <c r="P146" s="185"/>
      <c r="Q146" s="185"/>
      <c r="R146" s="163"/>
      <c r="S146" s="145"/>
      <c r="V146" s="145"/>
      <c r="W146" s="145"/>
      <c r="X146" s="145"/>
      <c r="AA146" s="145"/>
      <c r="AB146" s="145"/>
      <c r="AC146" s="145"/>
      <c r="AD146" s="145"/>
      <c r="AK146" s="145"/>
      <c r="AM146" s="138"/>
    </row>
    <row r="147" spans="2:39" s="144" customFormat="1" ht="18" customHeight="1">
      <c r="B147" s="212" t="s">
        <v>261</v>
      </c>
      <c r="C147" s="212"/>
      <c r="D147" s="184"/>
      <c r="E147" s="184"/>
      <c r="F147" s="184"/>
      <c r="G147" s="184"/>
      <c r="H147" s="184"/>
      <c r="I147" s="184"/>
      <c r="J147" s="184"/>
      <c r="K147" s="184"/>
      <c r="L147" s="184"/>
      <c r="M147" s="184"/>
      <c r="N147" s="184"/>
      <c r="O147" s="184"/>
      <c r="P147" s="184"/>
      <c r="Q147" s="184"/>
      <c r="R147" s="184"/>
      <c r="AM147" s="138"/>
    </row>
    <row r="148" spans="2:39" s="144" customFormat="1" ht="27.65" customHeight="1">
      <c r="B148" s="212" t="s">
        <v>262</v>
      </c>
      <c r="C148" s="212"/>
      <c r="D148" s="184"/>
      <c r="E148" s="184"/>
      <c r="F148" s="184"/>
      <c r="G148" s="184"/>
      <c r="H148" s="184"/>
      <c r="I148" s="184"/>
      <c r="J148" s="184"/>
      <c r="K148" s="184"/>
      <c r="L148" s="184"/>
      <c r="M148" s="184"/>
      <c r="N148" s="184"/>
      <c r="O148" s="184"/>
      <c r="P148" s="184"/>
      <c r="Q148" s="184"/>
      <c r="R148" s="184"/>
      <c r="AM148" s="138"/>
    </row>
    <row r="149" spans="2:39" s="144" customFormat="1" ht="68.150000000000006" customHeight="1">
      <c r="B149" s="210" t="s">
        <v>263</v>
      </c>
      <c r="C149" s="210"/>
      <c r="D149" s="148"/>
      <c r="E149" s="148"/>
      <c r="F149" s="148"/>
      <c r="G149" s="148"/>
      <c r="H149" s="148"/>
      <c r="I149" s="148"/>
      <c r="J149" s="148"/>
      <c r="K149" s="148"/>
      <c r="L149" s="148"/>
      <c r="M149" s="148"/>
      <c r="N149" s="148"/>
      <c r="O149" s="148"/>
      <c r="P149" s="148"/>
      <c r="Q149" s="148"/>
      <c r="R149" s="184"/>
      <c r="V149" s="147"/>
      <c r="W149" s="147"/>
      <c r="X149" s="147"/>
      <c r="Y149" s="147"/>
      <c r="AA149" s="147"/>
      <c r="AB149" s="147"/>
      <c r="AC149" s="147"/>
      <c r="AD149" s="147"/>
      <c r="AK149" s="147"/>
      <c r="AM149" s="138"/>
    </row>
    <row r="150" spans="2:39" s="144" customFormat="1">
      <c r="B150" s="184" t="s">
        <v>264</v>
      </c>
      <c r="C150" s="148"/>
      <c r="D150" s="184"/>
      <c r="E150" s="184"/>
      <c r="F150" s="184"/>
      <c r="G150" s="184"/>
      <c r="H150" s="184"/>
      <c r="I150" s="184"/>
      <c r="J150" s="184"/>
      <c r="K150" s="184"/>
      <c r="L150" s="184"/>
      <c r="M150" s="184"/>
      <c r="N150" s="184"/>
      <c r="O150" s="184"/>
      <c r="P150" s="184"/>
      <c r="Q150" s="184"/>
      <c r="R150" s="184"/>
      <c r="AM150" s="138"/>
    </row>
    <row r="151" spans="2:39" s="144" customFormat="1" ht="56.9" customHeight="1">
      <c r="B151" s="215" t="s">
        <v>265</v>
      </c>
      <c r="C151" s="212"/>
      <c r="D151" s="184"/>
      <c r="E151" s="184"/>
      <c r="F151" s="184"/>
      <c r="G151" s="184"/>
      <c r="H151" s="184"/>
      <c r="I151" s="184"/>
      <c r="J151" s="184"/>
      <c r="K151" s="184"/>
      <c r="L151" s="184"/>
      <c r="M151" s="184"/>
      <c r="N151" s="184"/>
      <c r="O151" s="184"/>
      <c r="P151" s="184"/>
      <c r="Q151" s="184"/>
      <c r="R151" s="184"/>
      <c r="AM151" s="138"/>
    </row>
    <row r="152" spans="2:39" s="144" customFormat="1" ht="27" customHeight="1">
      <c r="B152" s="215" t="s">
        <v>266</v>
      </c>
      <c r="C152" s="212"/>
      <c r="D152" s="184"/>
      <c r="E152" s="184"/>
      <c r="F152" s="184"/>
      <c r="G152" s="184"/>
      <c r="H152" s="184"/>
      <c r="I152" s="184"/>
      <c r="J152" s="184"/>
      <c r="K152" s="184"/>
      <c r="L152" s="184"/>
      <c r="M152" s="184"/>
      <c r="N152" s="184"/>
      <c r="O152" s="184"/>
      <c r="P152" s="184"/>
      <c r="Q152" s="184"/>
      <c r="R152" s="184"/>
      <c r="AM152" s="138"/>
    </row>
    <row r="153" spans="2:39" s="144" customFormat="1">
      <c r="B153" s="184" t="s">
        <v>267</v>
      </c>
      <c r="C153" s="148"/>
      <c r="D153" s="184"/>
      <c r="E153" s="184"/>
      <c r="F153" s="184"/>
      <c r="G153" s="184"/>
      <c r="H153" s="184"/>
      <c r="I153" s="184"/>
      <c r="J153" s="184"/>
      <c r="K153" s="184"/>
      <c r="L153" s="184"/>
      <c r="M153" s="184"/>
      <c r="N153" s="184"/>
      <c r="O153" s="184"/>
      <c r="P153" s="184"/>
      <c r="Q153" s="184"/>
      <c r="R153" s="184"/>
      <c r="AM153" s="138"/>
    </row>
    <row r="154" spans="2:39" s="144" customFormat="1">
      <c r="B154" s="164" t="s">
        <v>268</v>
      </c>
      <c r="C154" s="148"/>
      <c r="D154" s="184"/>
      <c r="E154" s="184"/>
      <c r="F154" s="184"/>
      <c r="G154" s="184"/>
      <c r="H154" s="184"/>
      <c r="I154" s="184"/>
      <c r="J154" s="184"/>
      <c r="K154" s="184"/>
      <c r="L154" s="184"/>
      <c r="M154" s="184"/>
      <c r="N154" s="184"/>
      <c r="O154" s="184"/>
      <c r="P154" s="184"/>
      <c r="Q154" s="184"/>
      <c r="R154" s="184"/>
      <c r="AM154" s="138"/>
    </row>
    <row r="155" spans="2:39" s="144" customFormat="1">
      <c r="B155" s="164" t="s">
        <v>269</v>
      </c>
      <c r="C155" s="148"/>
      <c r="D155" s="184"/>
      <c r="E155" s="184"/>
      <c r="F155" s="184"/>
      <c r="G155" s="184"/>
      <c r="H155" s="184"/>
      <c r="I155" s="184"/>
      <c r="J155" s="184"/>
      <c r="K155" s="184"/>
      <c r="L155" s="184"/>
      <c r="M155" s="184"/>
      <c r="N155" s="184"/>
      <c r="O155" s="184"/>
      <c r="P155" s="184"/>
      <c r="Q155" s="184"/>
      <c r="R155" s="184"/>
      <c r="AM155" s="138"/>
    </row>
    <row r="156" spans="2:39" s="144" customFormat="1" ht="69.650000000000006" customHeight="1">
      <c r="B156" s="216" t="s">
        <v>270</v>
      </c>
      <c r="C156" s="216"/>
      <c r="D156" s="187"/>
      <c r="E156" s="187"/>
      <c r="F156" s="187"/>
      <c r="G156" s="187"/>
      <c r="H156" s="187"/>
      <c r="I156" s="187"/>
      <c r="J156" s="187"/>
      <c r="K156" s="187"/>
      <c r="L156" s="187"/>
      <c r="M156" s="187"/>
      <c r="N156" s="187"/>
      <c r="O156" s="187"/>
      <c r="P156" s="187"/>
      <c r="Q156" s="187"/>
      <c r="R156" s="187"/>
      <c r="AM156" s="138"/>
    </row>
    <row r="157" spans="2:39" s="144" customFormat="1" ht="68.150000000000006" customHeight="1">
      <c r="B157" s="216" t="s">
        <v>271</v>
      </c>
      <c r="C157" s="216"/>
      <c r="D157" s="165"/>
      <c r="E157" s="165"/>
      <c r="F157" s="165"/>
      <c r="G157" s="165"/>
      <c r="H157" s="165"/>
      <c r="I157" s="165"/>
      <c r="J157" s="165"/>
      <c r="K157" s="165"/>
      <c r="L157" s="165"/>
      <c r="M157" s="165"/>
      <c r="N157" s="165"/>
      <c r="O157" s="165"/>
      <c r="P157" s="165"/>
      <c r="Q157" s="165"/>
      <c r="R157" s="165"/>
      <c r="AM157" s="138"/>
    </row>
    <row r="158" spans="2:39" s="144" customFormat="1" ht="66.650000000000006" customHeight="1">
      <c r="B158" s="216" t="s">
        <v>272</v>
      </c>
      <c r="C158" s="216"/>
      <c r="D158" s="184"/>
      <c r="E158" s="184"/>
      <c r="F158" s="184"/>
      <c r="G158" s="184"/>
      <c r="H158" s="184"/>
      <c r="I158" s="184"/>
      <c r="J158" s="184"/>
      <c r="K158" s="184"/>
      <c r="L158" s="184"/>
      <c r="M158" s="184"/>
      <c r="N158" s="184"/>
      <c r="O158" s="184"/>
      <c r="P158" s="184"/>
      <c r="Q158" s="184"/>
      <c r="R158" s="184"/>
      <c r="AM158" s="138"/>
    </row>
    <row r="159" spans="2:39" s="144" customFormat="1">
      <c r="B159" s="166" t="s">
        <v>273</v>
      </c>
      <c r="C159" s="148"/>
      <c r="D159" s="184"/>
      <c r="E159" s="184"/>
      <c r="F159" s="184"/>
      <c r="G159" s="184"/>
      <c r="H159" s="184"/>
      <c r="I159" s="184"/>
      <c r="J159" s="184"/>
      <c r="K159" s="184"/>
      <c r="L159" s="184"/>
      <c r="M159" s="184"/>
      <c r="N159" s="184"/>
      <c r="O159" s="184"/>
      <c r="P159" s="184"/>
      <c r="Q159" s="184"/>
      <c r="R159" s="184"/>
      <c r="AM159" s="138"/>
    </row>
    <row r="160" spans="2:39" s="144" customFormat="1" ht="30.75" customHeight="1">
      <c r="B160" s="216" t="s">
        <v>555</v>
      </c>
      <c r="C160" s="216"/>
      <c r="D160" s="184"/>
      <c r="E160" s="184"/>
      <c r="F160" s="184"/>
      <c r="G160" s="184"/>
      <c r="H160" s="184"/>
      <c r="I160" s="184"/>
      <c r="J160" s="184"/>
      <c r="K160" s="184"/>
      <c r="L160" s="184"/>
      <c r="M160" s="184"/>
      <c r="N160" s="184"/>
      <c r="O160" s="184"/>
      <c r="P160" s="184"/>
      <c r="Q160" s="184"/>
      <c r="R160" s="184"/>
      <c r="AM160" s="138"/>
    </row>
    <row r="161" spans="2:39" s="144" customFormat="1">
      <c r="B161" s="164" t="s">
        <v>274</v>
      </c>
      <c r="C161" s="148"/>
      <c r="D161" s="184"/>
      <c r="E161" s="184"/>
      <c r="F161" s="184"/>
      <c r="G161" s="184"/>
      <c r="H161" s="184"/>
      <c r="I161" s="184"/>
      <c r="J161" s="184"/>
      <c r="K161" s="184"/>
      <c r="L161" s="184"/>
      <c r="M161" s="184"/>
      <c r="N161" s="184"/>
      <c r="O161" s="184"/>
      <c r="P161" s="184"/>
      <c r="Q161" s="184"/>
      <c r="R161" s="184"/>
      <c r="AM161" s="138"/>
    </row>
    <row r="162" spans="2:39" s="144" customFormat="1">
      <c r="B162" s="164" t="s">
        <v>556</v>
      </c>
      <c r="C162" s="148"/>
      <c r="D162" s="184"/>
      <c r="E162" s="184"/>
      <c r="F162" s="184"/>
      <c r="G162" s="184"/>
      <c r="H162" s="184"/>
      <c r="I162" s="184"/>
      <c r="J162" s="184"/>
      <c r="K162" s="184"/>
      <c r="L162" s="184"/>
      <c r="M162" s="184"/>
      <c r="N162" s="184"/>
      <c r="O162" s="184"/>
      <c r="P162" s="184"/>
      <c r="Q162" s="184"/>
      <c r="R162" s="184"/>
      <c r="AM162" s="138"/>
    </row>
    <row r="163" spans="2:39" s="144" customFormat="1" ht="84" customHeight="1">
      <c r="B163" s="210" t="s">
        <v>275</v>
      </c>
      <c r="C163" s="210"/>
      <c r="D163" s="184"/>
      <c r="E163" s="184"/>
      <c r="F163" s="184"/>
      <c r="G163" s="184"/>
      <c r="H163" s="184"/>
      <c r="I163" s="184"/>
      <c r="J163" s="184"/>
      <c r="K163" s="184"/>
      <c r="L163" s="184"/>
      <c r="M163" s="184"/>
      <c r="N163" s="184"/>
      <c r="O163" s="184"/>
      <c r="P163" s="184"/>
      <c r="Q163" s="184"/>
      <c r="R163" s="184"/>
      <c r="AM163" s="138"/>
    </row>
    <row r="164" spans="2:39" s="144" customFormat="1" ht="43.4" customHeight="1">
      <c r="B164" s="210" t="s">
        <v>557</v>
      </c>
      <c r="C164" s="210"/>
      <c r="D164" s="184"/>
      <c r="E164" s="184"/>
      <c r="F164" s="184"/>
      <c r="G164" s="184"/>
      <c r="H164" s="184"/>
      <c r="I164" s="184"/>
      <c r="J164" s="184"/>
      <c r="K164" s="184"/>
      <c r="L164" s="184"/>
      <c r="M164" s="184"/>
      <c r="N164" s="184"/>
      <c r="O164" s="184"/>
      <c r="P164" s="184"/>
      <c r="Q164" s="184"/>
      <c r="R164" s="184"/>
      <c r="AM164" s="138"/>
    </row>
    <row r="165" spans="2:39" s="144" customFormat="1" ht="30" customHeight="1">
      <c r="B165" s="210" t="s">
        <v>276</v>
      </c>
      <c r="C165" s="210"/>
      <c r="D165" s="184"/>
      <c r="E165" s="184"/>
      <c r="F165" s="184"/>
      <c r="G165" s="184"/>
      <c r="H165" s="184"/>
      <c r="I165" s="184"/>
      <c r="J165" s="184"/>
      <c r="K165" s="184"/>
      <c r="L165" s="184"/>
      <c r="M165" s="184"/>
      <c r="N165" s="184"/>
      <c r="O165" s="184"/>
      <c r="P165" s="184"/>
      <c r="Q165" s="184"/>
      <c r="R165" s="184"/>
      <c r="AM165" s="138"/>
    </row>
    <row r="166" spans="2:39" s="144" customFormat="1">
      <c r="B166" s="164" t="s">
        <v>277</v>
      </c>
      <c r="C166" s="148"/>
      <c r="D166" s="184"/>
      <c r="E166" s="184"/>
      <c r="F166" s="184"/>
      <c r="G166" s="184"/>
      <c r="H166" s="184"/>
      <c r="I166" s="184"/>
      <c r="J166" s="184"/>
      <c r="K166" s="184"/>
      <c r="L166" s="184"/>
      <c r="M166" s="184"/>
      <c r="N166" s="184"/>
      <c r="O166" s="184"/>
      <c r="P166" s="184"/>
      <c r="Q166" s="184"/>
      <c r="R166" s="184"/>
      <c r="AM166" s="138"/>
    </row>
    <row r="167" spans="2:39" s="144" customFormat="1">
      <c r="B167" s="164" t="s">
        <v>278</v>
      </c>
      <c r="C167" s="148"/>
      <c r="D167" s="184"/>
      <c r="E167" s="184"/>
      <c r="F167" s="184"/>
      <c r="G167" s="184"/>
      <c r="H167" s="184"/>
      <c r="I167" s="184"/>
      <c r="J167" s="184"/>
      <c r="K167" s="184"/>
      <c r="L167" s="184"/>
      <c r="M167" s="184"/>
      <c r="N167" s="184"/>
      <c r="O167" s="184"/>
      <c r="P167" s="184"/>
      <c r="Q167" s="184"/>
      <c r="R167" s="184"/>
      <c r="AM167" s="138"/>
    </row>
    <row r="168" spans="2:39" s="144" customFormat="1">
      <c r="B168" s="164" t="s">
        <v>279</v>
      </c>
      <c r="C168" s="148"/>
      <c r="D168" s="184"/>
      <c r="E168" s="184"/>
      <c r="F168" s="184"/>
      <c r="G168" s="184"/>
      <c r="H168" s="184"/>
      <c r="I168" s="184"/>
      <c r="J168" s="184"/>
      <c r="K168" s="184"/>
      <c r="L168" s="184"/>
      <c r="M168" s="184"/>
      <c r="N168" s="184"/>
      <c r="O168" s="184"/>
      <c r="P168" s="184"/>
      <c r="Q168" s="184"/>
      <c r="R168" s="184"/>
      <c r="AM168" s="138"/>
    </row>
    <row r="169" spans="2:39" s="144" customFormat="1">
      <c r="B169" s="164" t="s">
        <v>280</v>
      </c>
      <c r="C169" s="148"/>
      <c r="D169" s="184"/>
      <c r="E169" s="184"/>
      <c r="F169" s="184"/>
      <c r="G169" s="184"/>
      <c r="H169" s="184"/>
      <c r="I169" s="184"/>
      <c r="J169" s="184"/>
      <c r="K169" s="184"/>
      <c r="L169" s="184"/>
      <c r="M169" s="184"/>
      <c r="N169" s="184"/>
      <c r="O169" s="184"/>
      <c r="P169" s="184"/>
      <c r="Q169" s="184"/>
      <c r="R169" s="184"/>
      <c r="AM169" s="138"/>
    </row>
    <row r="170" spans="2:39" s="144" customFormat="1">
      <c r="B170" s="164" t="s">
        <v>281</v>
      </c>
      <c r="C170" s="148"/>
      <c r="D170" s="184"/>
      <c r="E170" s="184"/>
      <c r="F170" s="184"/>
      <c r="G170" s="184"/>
      <c r="H170" s="184"/>
      <c r="I170" s="184"/>
      <c r="J170" s="184"/>
      <c r="K170" s="184"/>
      <c r="L170" s="184"/>
      <c r="M170" s="184"/>
      <c r="N170" s="184"/>
      <c r="O170" s="184"/>
      <c r="P170" s="184"/>
      <c r="Q170" s="184"/>
      <c r="R170" s="184"/>
      <c r="AM170" s="138"/>
    </row>
    <row r="171" spans="2:39" s="167" customFormat="1" ht="27.65" customHeight="1">
      <c r="B171" s="212" t="s">
        <v>282</v>
      </c>
      <c r="C171" s="212"/>
      <c r="D171" s="184"/>
      <c r="E171" s="184"/>
      <c r="F171" s="184"/>
      <c r="G171" s="184"/>
      <c r="H171" s="184"/>
      <c r="I171" s="184"/>
      <c r="J171" s="184"/>
      <c r="K171" s="184"/>
      <c r="L171" s="184"/>
      <c r="M171" s="184"/>
      <c r="N171" s="184"/>
      <c r="O171" s="184"/>
      <c r="P171" s="184"/>
      <c r="Q171" s="184"/>
      <c r="R171" s="184"/>
      <c r="S171" s="184"/>
      <c r="T171" s="184"/>
      <c r="AM171" s="184"/>
    </row>
    <row r="172" spans="2:39" s="167" customFormat="1" ht="15" customHeight="1">
      <c r="B172" s="184" t="s">
        <v>283</v>
      </c>
      <c r="C172" s="183"/>
      <c r="D172" s="183"/>
      <c r="E172" s="183"/>
      <c r="F172" s="183"/>
      <c r="G172" s="183"/>
      <c r="H172" s="183"/>
      <c r="I172" s="183"/>
      <c r="J172" s="183"/>
      <c r="K172" s="183"/>
      <c r="L172" s="183"/>
      <c r="M172" s="183"/>
      <c r="N172" s="183"/>
      <c r="O172" s="183"/>
      <c r="P172" s="183"/>
      <c r="Q172" s="183"/>
      <c r="R172" s="183"/>
      <c r="S172" s="183"/>
      <c r="T172" s="183"/>
      <c r="AM172" s="184"/>
    </row>
    <row r="173" spans="2:39" s="167" customFormat="1" ht="17.149999999999999" customHeight="1">
      <c r="B173" s="184" t="s">
        <v>284</v>
      </c>
      <c r="C173" s="184"/>
      <c r="D173" s="184"/>
      <c r="E173" s="184"/>
      <c r="F173" s="184"/>
      <c r="G173" s="184"/>
      <c r="H173" s="184"/>
      <c r="I173" s="184"/>
      <c r="J173" s="184"/>
      <c r="K173" s="184"/>
      <c r="L173" s="184"/>
      <c r="M173" s="184"/>
      <c r="N173" s="184"/>
      <c r="O173" s="184"/>
      <c r="P173" s="184"/>
      <c r="Q173" s="184"/>
      <c r="R173" s="184"/>
      <c r="S173" s="184"/>
      <c r="T173" s="184"/>
      <c r="AM173" s="184"/>
    </row>
    <row r="174" spans="2:39" s="167" customFormat="1" ht="16.399999999999999" customHeight="1">
      <c r="B174" s="184" t="s">
        <v>285</v>
      </c>
      <c r="C174" s="184"/>
      <c r="D174" s="184"/>
      <c r="E174" s="184"/>
      <c r="F174" s="184"/>
      <c r="G174" s="184"/>
      <c r="H174" s="184"/>
      <c r="I174" s="184"/>
      <c r="J174" s="184"/>
      <c r="K174" s="184"/>
      <c r="L174" s="184"/>
      <c r="M174" s="184"/>
      <c r="N174" s="184"/>
      <c r="O174" s="184"/>
      <c r="P174" s="184"/>
      <c r="Q174" s="184"/>
      <c r="R174" s="184"/>
      <c r="S174" s="184"/>
      <c r="T174" s="184"/>
      <c r="AM174" s="184"/>
    </row>
    <row r="175" spans="2:39" s="167" customFormat="1" ht="30" customHeight="1">
      <c r="B175" s="215" t="s">
        <v>509</v>
      </c>
      <c r="C175" s="212"/>
      <c r="D175" s="148"/>
      <c r="E175" s="148"/>
      <c r="F175" s="148"/>
      <c r="G175" s="148"/>
      <c r="H175" s="148"/>
      <c r="I175" s="148"/>
      <c r="J175" s="148"/>
      <c r="K175" s="148"/>
      <c r="L175" s="148"/>
      <c r="M175" s="148"/>
      <c r="N175" s="148"/>
      <c r="O175" s="148"/>
      <c r="P175" s="148"/>
      <c r="Q175" s="148"/>
      <c r="R175" s="148"/>
      <c r="S175" s="148"/>
      <c r="T175" s="148"/>
      <c r="AM175" s="184"/>
    </row>
    <row r="176" spans="2:39" s="167" customFormat="1" ht="13">
      <c r="B176" s="184" t="s">
        <v>286</v>
      </c>
      <c r="C176" s="183"/>
      <c r="D176" s="183"/>
      <c r="E176" s="183"/>
      <c r="F176" s="183"/>
      <c r="G176" s="183"/>
      <c r="H176" s="183"/>
      <c r="I176" s="183"/>
      <c r="J176" s="183"/>
      <c r="K176" s="183"/>
      <c r="L176" s="183"/>
      <c r="M176" s="183"/>
      <c r="N176" s="183"/>
      <c r="O176" s="183"/>
      <c r="P176" s="183"/>
      <c r="Q176" s="183"/>
      <c r="R176" s="183"/>
      <c r="S176" s="183"/>
      <c r="T176" s="183"/>
      <c r="AM176" s="184"/>
    </row>
    <row r="177" spans="2:39" s="167" customFormat="1" ht="13">
      <c r="B177" s="184" t="s">
        <v>287</v>
      </c>
      <c r="C177" s="184"/>
      <c r="D177" s="184"/>
      <c r="E177" s="184"/>
      <c r="F177" s="184"/>
      <c r="G177" s="184"/>
      <c r="H177" s="184"/>
      <c r="I177" s="184"/>
      <c r="J177" s="184"/>
      <c r="K177" s="184"/>
      <c r="L177" s="184"/>
      <c r="M177" s="184"/>
      <c r="N177" s="184"/>
      <c r="O177" s="184"/>
      <c r="P177" s="184"/>
      <c r="Q177" s="184"/>
      <c r="R177" s="184"/>
      <c r="S177" s="184"/>
      <c r="T177" s="184"/>
      <c r="AM177" s="184"/>
    </row>
    <row r="178" spans="2:39" s="167" customFormat="1" ht="26.9" customHeight="1">
      <c r="B178" s="212" t="s">
        <v>288</v>
      </c>
      <c r="C178" s="212"/>
      <c r="D178" s="183"/>
      <c r="E178" s="183"/>
      <c r="F178" s="183"/>
      <c r="G178" s="183"/>
      <c r="H178" s="183"/>
      <c r="I178" s="183"/>
      <c r="J178" s="183"/>
      <c r="K178" s="183"/>
      <c r="L178" s="183"/>
      <c r="M178" s="183"/>
      <c r="N178" s="183"/>
      <c r="O178" s="183"/>
      <c r="P178" s="183"/>
      <c r="Q178" s="183"/>
      <c r="R178" s="183"/>
      <c r="S178" s="183"/>
      <c r="T178" s="183"/>
      <c r="AM178" s="184"/>
    </row>
    <row r="179" spans="2:39" s="167" customFormat="1" ht="17.25" customHeight="1">
      <c r="B179" s="212" t="s">
        <v>289</v>
      </c>
      <c r="C179" s="212"/>
      <c r="D179" s="184"/>
      <c r="E179" s="184"/>
      <c r="F179" s="184"/>
      <c r="G179" s="184"/>
      <c r="H179" s="184"/>
      <c r="I179" s="184"/>
      <c r="J179" s="184"/>
      <c r="K179" s="184"/>
      <c r="L179" s="184"/>
      <c r="M179" s="184"/>
      <c r="N179" s="184"/>
      <c r="O179" s="184"/>
      <c r="P179" s="184"/>
      <c r="Q179" s="184"/>
      <c r="R179" s="184"/>
      <c r="S179" s="184"/>
      <c r="T179" s="184"/>
      <c r="AM179" s="184"/>
    </row>
    <row r="180" spans="2:39" s="167" customFormat="1" ht="39" customHeight="1">
      <c r="B180" s="212" t="s">
        <v>523</v>
      </c>
      <c r="C180" s="212"/>
      <c r="D180" s="184"/>
      <c r="E180" s="184"/>
      <c r="F180" s="184"/>
      <c r="G180" s="184"/>
      <c r="H180" s="184"/>
      <c r="I180" s="184"/>
      <c r="J180" s="184"/>
      <c r="K180" s="184"/>
      <c r="L180" s="184"/>
      <c r="M180" s="184"/>
      <c r="N180" s="184"/>
      <c r="O180" s="184"/>
      <c r="P180" s="184"/>
      <c r="Q180" s="184"/>
      <c r="R180" s="184"/>
      <c r="S180" s="184"/>
      <c r="T180" s="184"/>
      <c r="AM180" s="184"/>
    </row>
    <row r="181" spans="2:39" s="167" customFormat="1" ht="25.4" customHeight="1">
      <c r="B181" s="212" t="s">
        <v>290</v>
      </c>
      <c r="C181" s="212"/>
      <c r="D181" s="184"/>
      <c r="E181" s="184"/>
      <c r="F181" s="184"/>
      <c r="G181" s="184"/>
      <c r="H181" s="184"/>
      <c r="I181" s="184"/>
      <c r="J181" s="184"/>
      <c r="K181" s="184"/>
      <c r="L181" s="184"/>
      <c r="M181" s="184"/>
      <c r="N181" s="184"/>
      <c r="O181" s="184"/>
      <c r="P181" s="184"/>
      <c r="Q181" s="184"/>
      <c r="R181" s="184"/>
      <c r="S181" s="184"/>
      <c r="T181" s="184"/>
      <c r="AM181" s="184"/>
    </row>
    <row r="182" spans="2:39" s="167" customFormat="1" ht="30" customHeight="1">
      <c r="B182" s="212" t="s">
        <v>291</v>
      </c>
      <c r="C182" s="212"/>
      <c r="D182" s="148"/>
      <c r="E182" s="148"/>
      <c r="F182" s="148"/>
      <c r="G182" s="148"/>
      <c r="H182" s="148"/>
      <c r="I182" s="148"/>
      <c r="J182" s="148"/>
      <c r="K182" s="148"/>
      <c r="L182" s="148"/>
      <c r="M182" s="148"/>
      <c r="N182" s="148"/>
      <c r="O182" s="148"/>
      <c r="P182" s="148"/>
      <c r="Q182" s="148"/>
      <c r="R182" s="148"/>
      <c r="S182" s="148"/>
      <c r="T182" s="148"/>
      <c r="AM182" s="184"/>
    </row>
    <row r="183" spans="2:39" s="167" customFormat="1" ht="13">
      <c r="B183" s="184" t="s">
        <v>292</v>
      </c>
      <c r="C183" s="184"/>
      <c r="D183" s="184"/>
      <c r="E183" s="184"/>
      <c r="F183" s="184"/>
      <c r="G183" s="184"/>
      <c r="H183" s="184"/>
      <c r="I183" s="184"/>
      <c r="J183" s="184"/>
      <c r="K183" s="184"/>
      <c r="L183" s="184"/>
      <c r="M183" s="184"/>
      <c r="N183" s="184"/>
      <c r="O183" s="184"/>
      <c r="P183" s="184"/>
      <c r="Q183" s="184"/>
      <c r="R183" s="184"/>
      <c r="S183" s="184"/>
      <c r="T183" s="184"/>
      <c r="AM183" s="184"/>
    </row>
    <row r="184" spans="2:39" s="167" customFormat="1" ht="13">
      <c r="B184" s="184" t="s">
        <v>293</v>
      </c>
      <c r="C184" s="184"/>
      <c r="D184" s="184"/>
      <c r="E184" s="184"/>
      <c r="F184" s="184"/>
      <c r="G184" s="184"/>
      <c r="H184" s="184"/>
      <c r="I184" s="184"/>
      <c r="J184" s="184"/>
      <c r="K184" s="184"/>
      <c r="L184" s="184"/>
      <c r="M184" s="184"/>
      <c r="N184" s="184"/>
      <c r="O184" s="184"/>
      <c r="P184" s="184"/>
      <c r="Q184" s="184"/>
      <c r="R184" s="184"/>
      <c r="S184" s="184"/>
      <c r="T184" s="184"/>
      <c r="AM184" s="184"/>
    </row>
    <row r="185" spans="2:39" s="144" customFormat="1" ht="67.5" customHeight="1">
      <c r="B185" s="210" t="s">
        <v>294</v>
      </c>
      <c r="C185" s="210"/>
      <c r="D185" s="168"/>
      <c r="E185" s="168"/>
      <c r="F185" s="168"/>
      <c r="G185" s="168"/>
      <c r="H185" s="168"/>
      <c r="I185" s="168"/>
      <c r="J185" s="168"/>
      <c r="K185" s="168"/>
      <c r="L185" s="168"/>
      <c r="M185" s="168"/>
      <c r="N185" s="168"/>
      <c r="O185" s="168"/>
      <c r="P185" s="168"/>
      <c r="Q185" s="168"/>
      <c r="AM185" s="138"/>
    </row>
    <row r="186" spans="2:39" s="144" customFormat="1" ht="41.5" customHeight="1">
      <c r="B186" s="210" t="s">
        <v>567</v>
      </c>
      <c r="C186" s="210"/>
      <c r="D186" s="168"/>
      <c r="E186" s="168"/>
      <c r="F186" s="168"/>
      <c r="G186" s="168"/>
      <c r="H186" s="169"/>
      <c r="I186" s="169"/>
      <c r="J186" s="169"/>
      <c r="K186" s="169"/>
      <c r="L186" s="169"/>
      <c r="M186" s="169"/>
      <c r="N186" s="169"/>
      <c r="O186" s="169"/>
      <c r="P186" s="169"/>
      <c r="Q186" s="169"/>
      <c r="AM186" s="138"/>
    </row>
    <row r="187" spans="2:39" s="144" customFormat="1" ht="29.15" customHeight="1">
      <c r="B187" s="210" t="s">
        <v>295</v>
      </c>
      <c r="C187" s="211"/>
      <c r="D187" s="169"/>
      <c r="E187" s="169"/>
      <c r="F187" s="169"/>
      <c r="G187" s="169"/>
      <c r="H187" s="169"/>
      <c r="I187" s="169"/>
      <c r="J187" s="169"/>
      <c r="K187" s="169"/>
      <c r="L187" s="169"/>
      <c r="M187" s="169"/>
      <c r="N187" s="169"/>
      <c r="O187" s="169"/>
      <c r="P187" s="169"/>
      <c r="Q187" s="169"/>
      <c r="AM187" s="138"/>
    </row>
    <row r="188" spans="2:39" s="144" customFormat="1" ht="26.25" customHeight="1">
      <c r="B188" s="213" t="s">
        <v>296</v>
      </c>
      <c r="C188" s="214"/>
      <c r="AM188" s="138"/>
    </row>
    <row r="189" spans="2:39">
      <c r="B189" s="208" t="s">
        <v>297</v>
      </c>
      <c r="C189" s="208"/>
    </row>
    <row r="190" spans="2:39">
      <c r="B190" s="171" t="s">
        <v>298</v>
      </c>
    </row>
    <row r="191" spans="2:39">
      <c r="B191" s="208" t="s">
        <v>299</v>
      </c>
      <c r="C191" s="209"/>
    </row>
    <row r="192" spans="2:39">
      <c r="B192" s="171" t="s">
        <v>300</v>
      </c>
    </row>
    <row r="193" spans="2:2">
      <c r="B193" s="189" t="s">
        <v>545</v>
      </c>
    </row>
  </sheetData>
  <sheetProtection autoFilter="0"/>
  <mergeCells count="47">
    <mergeCell ref="B135:C135"/>
    <mergeCell ref="B138:C138"/>
    <mergeCell ref="B140:C140"/>
    <mergeCell ref="B141:C141"/>
    <mergeCell ref="B143:C143"/>
    <mergeCell ref="B129:C129"/>
    <mergeCell ref="B130:C130"/>
    <mergeCell ref="B131:C131"/>
    <mergeCell ref="B133:C133"/>
    <mergeCell ref="B134:C134"/>
    <mergeCell ref="B128:C128"/>
    <mergeCell ref="B120:C120"/>
    <mergeCell ref="B126:C126"/>
    <mergeCell ref="B125:C125"/>
    <mergeCell ref="B127:C127"/>
    <mergeCell ref="B113:C113"/>
    <mergeCell ref="B114:C114"/>
    <mergeCell ref="B115:C115"/>
    <mergeCell ref="B119:C119"/>
    <mergeCell ref="B124:C124"/>
    <mergeCell ref="B144:C144"/>
    <mergeCell ref="B146:C146"/>
    <mergeCell ref="B147:C147"/>
    <mergeCell ref="B148:C148"/>
    <mergeCell ref="B149:C149"/>
    <mergeCell ref="B151:C151"/>
    <mergeCell ref="B156:C156"/>
    <mergeCell ref="B157:C157"/>
    <mergeCell ref="B158:C158"/>
    <mergeCell ref="B160:C160"/>
    <mergeCell ref="B152:C152"/>
    <mergeCell ref="B163:C163"/>
    <mergeCell ref="B164:C164"/>
    <mergeCell ref="B165:C165"/>
    <mergeCell ref="B171:C171"/>
    <mergeCell ref="B175:C175"/>
    <mergeCell ref="B189:C189"/>
    <mergeCell ref="B191:C191"/>
    <mergeCell ref="B186:C186"/>
    <mergeCell ref="B187:C187"/>
    <mergeCell ref="B178:C178"/>
    <mergeCell ref="B179:C179"/>
    <mergeCell ref="B181:C181"/>
    <mergeCell ref="B182:C182"/>
    <mergeCell ref="B185:C185"/>
    <mergeCell ref="B188:C188"/>
    <mergeCell ref="B180:C180"/>
  </mergeCells>
  <phoneticPr fontId="58" type="noConversion"/>
  <hyperlinks>
    <hyperlink ref="D8" location="Footnote1" display="Ag. Soc1" xr:uid="{00000000-0004-0000-0000-000000000000}"/>
    <hyperlink ref="B113" location="Ag_Soc" display="[1] - This column indicates which general compliance requirements are applicable to agricultural societies.  However, auditors must also test the compliance requirements specific to agricultural societies that are described within OCS Chapter 1 Appendix A" xr:uid="{00000000-0004-0000-0000-000001000000}"/>
    <hyperlink ref="B114" location="Sheet1!G2" display="If these entities levy taxes, the checkmarks noted above apply.  However, often they do not levy taxes.  When they do not levy taxes, Ohio Rev. Code §5705.28 (B)(2) requires a comparable, but somewhat streamlined budget process.  Ohio Rev. Code §5705.28(B" xr:uid="{00000000-0004-0000-0000-000002000000}"/>
    <hyperlink ref="AD9" location="Footnote2" display="ü2" xr:uid="{00000000-0004-0000-0000-000003000000}"/>
    <hyperlink ref="B115" location="Sheet1!H2" display="[3] - Joint Township Cemeteries and Union Cemeteries are not subject to Ohio Rev. Code Chapter 5705 because they are not taxing authorities as defined in Ohio Rev. Code § 5705.01.  Unlike Joint Township Cemeteries and Union Cemeteries, Union Cemetery Dist" xr:uid="{00000000-0004-0000-0000-000004000000}"/>
    <hyperlink ref="V9" location="Footnote3" display="ü2" xr:uid="{00000000-0004-0000-0000-000005000000}"/>
    <hyperlink ref="AK9" location="Footnote2" display="ü2" xr:uid="{00000000-0004-0000-0000-000006000000}"/>
    <hyperlink ref="N9" location="Footnote4" display="ü4" xr:uid="{00000000-0004-0000-0000-000007000000}"/>
    <hyperlink ref="B116" location="FCFC_Gen_Bud" display="[4] - Ohio Rev. Code Chapter 5705 does not apply.  However, § 121.37(B)(5)(a) requires the council to file an annual budget with its administrative agent." xr:uid="{00000000-0004-0000-0000-000008000000}"/>
    <hyperlink ref="AC9" location="Footnote2" display="ü2" xr:uid="{00000000-0004-0000-0000-000009000000}"/>
    <hyperlink ref="I9" location="Footnote2" display="ü2" xr:uid="{00000000-0004-0000-0000-00000A000000}"/>
    <hyperlink ref="AD13" location="Footnote5" display="ü5" xr:uid="{00000000-0004-0000-0000-00000B000000}"/>
    <hyperlink ref="AC13" location="Footnote6" display="ü6" xr:uid="{00000000-0004-0000-0000-00000C000000}"/>
    <hyperlink ref="B118" location="Soil_H2O_Cons_1_4" display="[6] - Ohio Rev. Code § 5705.09 does not apply to Soil and Water Districts." xr:uid="{00000000-0004-0000-0000-00000D000000}"/>
    <hyperlink ref="C16" location="Footnote7" display="Various 5705 Sections &amp; AOS Bulletin 97-003:  Advances7" xr:uid="{00000000-0004-0000-0000-00000E000000}"/>
    <hyperlink ref="B117" location="Solid_Wst_Dist_1_4" display="[5] - Ohio Rev. Code § 5705.09 only applies to township waste disposal districts." xr:uid="{00000000-0004-0000-0000-00000F000000}"/>
    <hyperlink ref="B120" location="Debt__1_13_through_1_16_8" display="[8] - If the entity has a specific Ohio Rev. Code Section that refers to its ability to issue bonds, notes or anticipatory securities, that section takes precedence if there was a conflict between it and the general debt provisions in Chapter 133.  " xr:uid="{00000000-0004-0000-0000-000010000000}"/>
    <hyperlink ref="AD22" location="Footnote9" display="ü9" xr:uid="{00000000-0004-0000-0000-000011000000}"/>
    <hyperlink ref="B121" location="Solid_Wst_Dist_1_13" display="[9] - For solid waste districts and conservancy districts, the only parts of Ohio Rev. Code § 5705.03 that apply are those sentences referring to a “taxing unit.”" xr:uid="{00000000-0004-0000-0000-000012000000}"/>
    <hyperlink ref="I22" location="Footnote9" display="ü9" xr:uid="{00000000-0004-0000-0000-000013000000}"/>
    <hyperlink ref="C26" location="Footnote11" display="ORC 321.34: Advance payments to local authorities" xr:uid="{00000000-0004-0000-0000-000014000000}"/>
    <hyperlink ref="B123" location="_1_13_Advances" display="[11] -  If any entity receives money from that county and the county is holding this money on behalf of the entity, the entity may ask for an advance." xr:uid="{00000000-0004-0000-0000-000015000000}"/>
    <hyperlink ref="B122" location="Solid_Wst_Dist_1_13_Est_Fund" display="[10] - This only applies to township waste disposal districts." xr:uid="{00000000-0004-0000-0000-000016000000}"/>
    <hyperlink ref="C34" location="Footnote12" display="ORC 117.38, 1724.05 and 1726.11; OAC 117-2-03(B) and 126:3-1-01(A)(2)(a):  Annual Financial Reporting" xr:uid="{00000000-0004-0000-0000-000017000000}"/>
    <hyperlink ref="B124" location="_1_17" display="[12] - Counties, Cities, Traditional Schools, STEM Schools, Community Schools, ESCs, Community Improvement Corporations (CICs), and Development Corporations (DCs) are the only entities on this matrix required to follow GAAP.  However for all entities list" xr:uid="{00000000-0004-0000-0000-000018000000}"/>
    <hyperlink ref="C36" location="Footnote13" display="ORC 9.833 and 305.172: Health Care Self Insurance13" xr:uid="{00000000-0004-0000-0000-000019000000}"/>
    <hyperlink ref="C74" location="Footnote14" display="Various ORC Sections: Fraud, abuse, Conflict of Interest, Ethics14" xr:uid="{00000000-0004-0000-0000-00001B000000}"/>
    <hyperlink ref="B126" location="_3_4" display="[14] - Some provisions of these OCS Sections have general applicability while others do not. Also, other requirements may apply. Auditors should be alert for circumstances which raise questions about whether such activity has occurred and seek legal couns" xr:uid="{00000000-0004-0000-0000-00001C000000}"/>
    <hyperlink ref="C80" location="Footnote14" display="Various ORC Sections: Prohibited Political Activity14" xr:uid="{00000000-0004-0000-0000-00001D000000}"/>
    <hyperlink ref="W8" location="Footnote15" display="Library15" xr:uid="{00000000-0004-0000-0000-00001E000000}"/>
    <hyperlink ref="B128" location="Reg_H2O_Sew_Gen_Bud" display="[16] - If these entities levy taxes, the checkmarks apply.  However, often they do not levy taxes.  When they do not levy taxes, Ohio Rev. Code §5705.28 (B)(2) requires a comparable, but somewhat streamlined budget process.  Ohio Rev. Code §5705.28(B)(2) " xr:uid="{00000000-0004-0000-0000-000020000000}"/>
    <hyperlink ref="O9" location="Footnote17" display="ü17" xr:uid="{00000000-0004-0000-0000-000021000000}"/>
    <hyperlink ref="B129" location="Gen_Hlth_Dist_Gen_Bud" display="[17] - If a general health district will receive any part of its revenue for a fiscal year from an appropriation apportioned among the townships and municipal corporations composing the district, the board of health of the district shall adopt an itemized" xr:uid="{00000000-0004-0000-0000-000022000000}"/>
    <hyperlink ref="U9" location="Footnote16" display="ü16" xr:uid="{00000000-0004-0000-0000-000023000000}"/>
    <hyperlink ref="Y9" location="Footnote16" display="ü16" xr:uid="{00000000-0004-0000-0000-000024000000}"/>
    <hyperlink ref="G9" location="Footnote16" display="ü16" xr:uid="{00000000-0004-0000-0000-000025000000}"/>
    <hyperlink ref="AH9" location="Footnote16" display="ü16" xr:uid="{00000000-0004-0000-0000-000026000000}"/>
    <hyperlink ref="P9" location="Footnote16" display="ü16" xr:uid="{00000000-0004-0000-0000-000027000000}"/>
    <hyperlink ref="Q9" location="Footnote16" display="ü16" xr:uid="{00000000-0004-0000-0000-000028000000}"/>
    <hyperlink ref="T9" location="Footnote16" display="ü16" xr:uid="{00000000-0004-0000-0000-000029000000}"/>
    <hyperlink ref="Z9" location="Footnote16" display="ü16" xr:uid="{00000000-0004-0000-0000-00002A000000}"/>
    <hyperlink ref="B130" location="DC_CIC_Gen_Bud" display="[18] - Ohio Rev. Code Chapters 1724 and 1726 apply to community improvement corporations (CICs) and development corporations (DCs), respectively. Other than financial reporting (see OCS Chapter 1-18) the OCS does not include requirements generally conside" xr:uid="{00000000-0004-0000-0000-00002B000000}"/>
    <hyperlink ref="AF9" location="Footnote16" display="ü16" xr:uid="{00000000-0004-0000-0000-00002C000000}"/>
    <hyperlink ref="AF8" location="Footnote19" display="State Comm. College (3358)19" xr:uid="{00000000-0004-0000-0000-00002D000000}"/>
    <hyperlink ref="B131" location="St_Comm_Coll_3358" display="[19] - A state community college district is a political subdivision composed of the territory of a county, or two or more contiguous counties, in either case having a total population of at least one hundred fifty thousand, and organized for the purpose " xr:uid="{00000000-0004-0000-0000-00002E000000}"/>
    <hyperlink ref="B132" location="Library_1_1" display="[20] - Ohio Admin. Code 117-8-02 requires libraries to adopt appropriation measures, and prohibits expending more than appropriated.  " xr:uid="{00000000-0004-0000-0000-00002F000000}"/>
    <hyperlink ref="AD24" location="Footnote10" display="ü10" xr:uid="{00000000-0004-0000-0000-000030000000}"/>
    <hyperlink ref="W10" location="Footnote20" display="ü20" xr:uid="{00000000-0004-0000-0000-000031000000}"/>
    <hyperlink ref="W11" location="Footnote20" display="ü20" xr:uid="{00000000-0004-0000-0000-000032000000}"/>
    <hyperlink ref="B133" location="Library_1_2" display="[21] - The majority of Ohio Rev. Code Chapter 5705 applies to “subdivision”, “taxing units”, and “taxing authorities”.  However, Ohio Rev. Code § 5705.41 also applies to “district authorities”. Public library boards do not fall under any of these definiti" xr:uid="{00000000-0004-0000-0000-000033000000}"/>
    <hyperlink ref="AB11" location="Footnote22" display="ü22" xr:uid="{00000000-0004-0000-0000-000034000000}"/>
    <hyperlink ref="B134" location="Reg_H2O_Sew_1_2" display="[22] - Ohio Rev. Code § 5705.44 contains an exception that payments made from “earnings” are not required to use the 5705.41 (D) certificate.  Therefore, payments from the utility operating fund do not require certification.  (However, payments from utili" xr:uid="{00000000-0004-0000-0000-000035000000}"/>
    <hyperlink ref="O11" location="Footnote23" display="ü23" xr:uid="{00000000-0004-0000-0000-000036000000}"/>
    <hyperlink ref="B135" location="Gen_Health_Dist_1_2" display="[23] - The only part of Ohio Rev. Code § 5705.41 that does not apply to a general health district is § 5705.41(A). Instead, Ohio Rev. Code § 3709.28 (or 5705.38, 5705.39, and 5705.40) applies to health districts.  See related footnote 16." xr:uid="{00000000-0004-0000-0000-000037000000}"/>
    <hyperlink ref="AB13" location="Footnote24" display="ü24" xr:uid="{00000000-0004-0000-0000-000038000000}"/>
    <hyperlink ref="B136" location="Reg_H2O_Sew_1_4" display="[24] - Ohio Rev. Code § 5705.09 doesn’t apply to Regional Water &amp; Sewer." xr:uid="{00000000-0004-0000-0000-000039000000}"/>
    <hyperlink ref="Y13" location="Footnote25" display="ü25" xr:uid="{00000000-0004-0000-0000-00003A000000}"/>
    <hyperlink ref="B137" location="Park_Dist_1_4" display="[25] - Ohio Rev. Code § 5705.09 doesn’t apply to Park Districts." xr:uid="{00000000-0004-0000-0000-00003B000000}"/>
    <hyperlink ref="AE21" location="Footnote26" display="ü26" xr:uid="{00000000-0004-0000-0000-00003C000000}"/>
    <hyperlink ref="B138" location="St_Col_Un_1_13" display="[26] - For state universities, under Ohio Rev. Code § 3345.66, they can issue notes, and this section states that Ohio Rev. Code Chapter 133 does not apply.  However, if issuing bonds, Chapter 133 applies." xr:uid="{00000000-0004-0000-0000-00003D000000}"/>
    <hyperlink ref="AB22" location="Footnote27" display="ü27" xr:uid="{00000000-0004-0000-0000-00003E000000}"/>
    <hyperlink ref="B139" location="Reg_H2O_Sew_1_13" display="[27] - For regional water and sewer districts and park districts, the only parts of Ohio Rev. Code § 5705.03 that apply are those sentences referring to a “taxing unit.” " xr:uid="{00000000-0004-0000-0000-00003F000000}"/>
    <hyperlink ref="Y22" location="Footnote27" display="ü27" xr:uid="{00000000-0004-0000-0000-000040000000}"/>
    <hyperlink ref="W31" location="Footnote28" display="ü28" xr:uid="{00000000-0004-0000-0000-000041000000}"/>
    <hyperlink ref="B140" location="Library_1_14" display="[28] - County Library districts and regional library districts must follow Ohio Rev. Code Chapter 133.  For all other libraries, only parts (A) and (B) of Ohio Rev. Code § 133.10 apply." xr:uid="{00000000-0004-0000-0000-000042000000}"/>
    <hyperlink ref="AE34" location="Footnote29" display="ü29" xr:uid="{00000000-0004-0000-0000-000043000000}"/>
    <hyperlink ref="B141" location="St_Coll_Univ_1_17" display="[29] - Ohio Rev. Code § 3345.72(A)(1)(b) requires state universities and colleges to submit annual financial reports to the Auditor of State within 4 months after the end of the fiscal year (see AOS Bulletin 2015-007)." xr:uid="{00000000-0004-0000-0000-000044000000}"/>
    <hyperlink ref="AE37" location="Footnote30" display="ü30" xr:uid="{00000000-0004-0000-0000-000045000000}"/>
    <hyperlink ref="B142" location="St_Coll_Univ_1_20" display="[30] - Additional requirements specific to these entities, although not included in this OCS section, are included in Ohio Rev. Code §3345.203." xr:uid="{00000000-0004-0000-0000-000046000000}"/>
    <hyperlink ref="W46" location="Footnote31" display="ü31" xr:uid="{00000000-0004-0000-0000-000047000000}"/>
    <hyperlink ref="B143" location="Library_2_2" display="[31] - The majority of Ohio Rev. Code Chapter 5705 applies to “subdivision”, “taxing units”, and “taxing authorities”. However, Ohio Rev. Code § 5705.41 also applies to “district authorities”. Public library boards do not fall under any of these definitio" xr:uid="{00000000-0004-0000-0000-000048000000}"/>
    <hyperlink ref="O46" location="Footnote32" display="ü32" xr:uid="{00000000-0004-0000-0000-000049000000}"/>
    <hyperlink ref="B144" location="Gen_Hlth_Dist_2_2" display="[32] - The only part of Ohio Rev. Code § 5705.41 that does not apply to a general health district is § 5705.41(A). Instead, Ohio Rev. Code § 3709.28 applies to health districts.  " xr:uid="{00000000-0004-0000-0000-00004A000000}"/>
    <hyperlink ref="C72" location="Footnote33" display="Various ORC Sections:  Education Requirements33" xr:uid="{00000000-0004-0000-0000-00004B000000}"/>
    <hyperlink ref="B145" location="_2_21" display="[33] - If the treasurer of an entity invests under Ohio Rev. Code § 135.14, the training requirements in § 135.22 may apply" xr:uid="{00000000-0004-0000-0000-00004C000000}"/>
    <hyperlink ref="Y62" location="Footnote34" display="ü34" xr:uid="{00000000-0004-0000-0000-00004D000000}"/>
    <hyperlink ref="B146" location="Sheet1!T51" display="[34] - " xr:uid="{00000000-0004-0000-0000-00004E000000}"/>
    <hyperlink ref="Y93" location="Footnote35" display="ü35" xr:uid="{00000000-0004-0000-0000-00004F000000}"/>
    <hyperlink ref="B147" location="Park_Dist_3_18" display="[35] - This section is only applicable when related fines, forfeitures, or penalties are distributed to them, and/or when they have unspent balances from previous distributions." xr:uid="{00000000-0004-0000-0000-000050000000}"/>
    <hyperlink ref="B148" location="County" display="[36] - Emergency Management Agencies (EMAs) formed under Ohio Rev. Code § 5502.26 should be considered part of the county and does not require separate filing or auditing requirements. " xr:uid="{00000000-0004-0000-0000-000051000000}"/>
    <hyperlink ref="C41" location="Footnote37" display="ORC 1715.51-59, 517.15, 759.36:  Permanent endowment funds37" xr:uid="{00000000-0004-0000-0000-000052000000}"/>
    <hyperlink ref="B149" location="Sheet1!C38" display="[37] - " xr:uid="{00000000-0004-0000-0000-000053000000}"/>
    <hyperlink ref="C42" location="Footnote38" display="ORC Chapter 5727:  Electric kilowatt-hour tax38" xr:uid="{00000000-0004-0000-0000-000054000000}"/>
    <hyperlink ref="B150" location="_1_28" display="[38] - This step cannot be superseded by home rule powers.  " xr:uid="{00000000-0004-0000-0000-000055000000}"/>
    <hyperlink ref="AI93" location="Footnote35" display="ü35" xr:uid="{00000000-0004-0000-0000-000056000000}"/>
    <hyperlink ref="F93" location="Footnote35" display="ü35" xr:uid="{00000000-0004-0000-0000-000057000000}"/>
    <hyperlink ref="AL93" location="Footnote35" display="ü35" xr:uid="{00000000-0004-0000-0000-000058000000}"/>
    <hyperlink ref="AG8" location="Footnote39" display="STEM/STEAM Schools39" xr:uid="{00000000-0004-0000-0000-000059000000}"/>
    <hyperlink ref="B151" location="STEM_STEAM_Schools" display="[39] - “STEAM” is an abbreviation for “science, technology, engineering, arts, and mathematics” and is considered a type of STEM school.  References to STEM schools includes STEAM schools unless otherwise noted. [Ohio Rev. Code § 3326.01]" xr:uid="{00000000-0004-0000-0000-00005A000000}"/>
    <hyperlink ref="K8" location="Footnote36" display="County36" xr:uid="{00000000-0004-0000-0000-00005B000000}"/>
    <hyperlink ref="AG98" location="Footnote40" display="ü40" xr:uid="{00000000-0004-0000-0000-00005D000000}"/>
    <hyperlink ref="B152" location="STEM_1_27" display="[40] - Although these specific requirements do not apply to STEM schools, there are similar statutes in Chapter in Ohio Rev. Code §§ 3326.31 to 3326.50." xr:uid="{00000000-0004-0000-0000-00005E000000}"/>
    <hyperlink ref="B153" location="SWCD_Gen_Bud" display="[41] - Budgetary requirements apply only to the &quot;Special Fund&quot; of the Soil &amp; Water Conservation District." xr:uid="{00000000-0004-0000-0000-00005F000000}"/>
    <hyperlink ref="F76" location="OCS_FN42" display="ü42" xr:uid="{00000000-0004-0000-0000-000060000000}"/>
    <hyperlink ref="L76" location="Footnote43" display="ü43" xr:uid="{00000000-0004-0000-0000-000061000000}"/>
    <hyperlink ref="L75" location="Footnote43" display="ü43" xr:uid="{00000000-0004-0000-0000-000062000000}"/>
    <hyperlink ref="I76" location="Footnote43" display="ü43" xr:uid="{00000000-0004-0000-0000-000063000000}"/>
    <hyperlink ref="I75" location="Footnote43" display="ü43" xr:uid="{00000000-0004-0000-0000-000064000000}"/>
    <hyperlink ref="J76" location="Footnote43" display="ü43" xr:uid="{00000000-0004-0000-0000-000065000000}"/>
    <hyperlink ref="J75" location="Footnote43" display="ü43" xr:uid="{00000000-0004-0000-0000-000066000000}"/>
    <hyperlink ref="N76" location="Footnote43" display="ü43" xr:uid="{00000000-0004-0000-0000-000067000000}"/>
    <hyperlink ref="N75" location="Footnote43" display="ü43" xr:uid="{00000000-0004-0000-0000-000068000000}"/>
    <hyperlink ref="O76" location="Footnote43" display="ü43" xr:uid="{00000000-0004-0000-0000-000069000000}"/>
    <hyperlink ref="O75" location="Footnote43" display="ü43" xr:uid="{00000000-0004-0000-0000-00006A000000}"/>
    <hyperlink ref="P75" location="Footnote43" display="ü43" xr:uid="{00000000-0004-0000-0000-00006B000000}"/>
    <hyperlink ref="P76" location="Footnote43" display="ü43" xr:uid="{00000000-0004-0000-0000-00006C000000}"/>
    <hyperlink ref="R76" location="Footnote43" display="ü43" xr:uid="{00000000-0004-0000-0000-00006D000000}"/>
    <hyperlink ref="R75" location="Footnote43" display="ü43" xr:uid="{00000000-0004-0000-0000-00006E000000}"/>
    <hyperlink ref="S75" location="Footnote43" display="ü43" xr:uid="{00000000-0004-0000-0000-00006F000000}"/>
    <hyperlink ref="S76" location="Footnote43" display="ü43" xr:uid="{00000000-0004-0000-0000-000070000000}"/>
    <hyperlink ref="V76" location="Footnote43" display="ü43" xr:uid="{00000000-0004-0000-0000-000071000000}"/>
    <hyperlink ref="V75" location="Footnote43" display="ü43" xr:uid="{00000000-0004-0000-0000-000072000000}"/>
    <hyperlink ref="W75" location="Footnote43" display="ü43" xr:uid="{00000000-0004-0000-0000-000073000000}"/>
    <hyperlink ref="W76" location="Footnote43" display="ü43" xr:uid="{00000000-0004-0000-0000-000074000000}"/>
    <hyperlink ref="Y75" location="Footnote43" display="ü43" xr:uid="{00000000-0004-0000-0000-000075000000}"/>
    <hyperlink ref="Y76" location="Footnote43" display="ü43" xr:uid="{00000000-0004-0000-0000-000076000000}"/>
    <hyperlink ref="Z76" location="Footnote43" display="ü43" xr:uid="{00000000-0004-0000-0000-000077000000}"/>
    <hyperlink ref="Z75" location="Footnote43" display="ü43" xr:uid="{00000000-0004-0000-0000-000078000000}"/>
    <hyperlink ref="AA75" location="Footnote43" display="ü43" xr:uid="{00000000-0004-0000-0000-000079000000}"/>
    <hyperlink ref="AA76" location="Footnote43" display="ü43" xr:uid="{00000000-0004-0000-0000-00007A000000}"/>
    <hyperlink ref="AB76" location="Footnote43" display="ü43" xr:uid="{00000000-0004-0000-0000-00007B000000}"/>
    <hyperlink ref="AB75" location="Footnote43" display="ü43" xr:uid="{00000000-0004-0000-0000-00007C000000}"/>
    <hyperlink ref="AD75" location="Footnote43" display="ü43" xr:uid="{00000000-0004-0000-0000-00007D000000}"/>
    <hyperlink ref="AD76" location="Footnote43" display="ü43" xr:uid="{00000000-0004-0000-0000-00007E000000}"/>
    <hyperlink ref="AE76" location="Footnote43" display="ü43" xr:uid="{00000000-0004-0000-0000-00007F000000}"/>
    <hyperlink ref="AE75" location="Footnote43" display="ü43" xr:uid="{00000000-0004-0000-0000-000080000000}"/>
    <hyperlink ref="AK76" location="Footnote43" display="ü43" xr:uid="{00000000-0004-0000-0000-000081000000}"/>
    <hyperlink ref="AK75" location="Footnote43" display="ü43" xr:uid="{00000000-0004-0000-0000-000082000000}"/>
    <hyperlink ref="AL76" location="OCS_FN42" display="ü42" xr:uid="{00000000-0004-0000-0000-000083000000}"/>
    <hyperlink ref="C75" location="Footnote44" display="ORC 109.43, 121.22,149.43, 3314.037 &amp; AOS Bulletin 2019-003:  Availability of public records, meeting of public bodies and related policiesOhio Public Records Act and New Star Rating System (StaRS)" xr:uid="{00000000-0004-0000-0000-000084000000}"/>
    <hyperlink ref="B156" location="Exhibit5_2_423_PRA" display="[44] " xr:uid="{00000000-0004-0000-0000-000085000000}"/>
    <hyperlink ref="C76" location="Footnote45" display="ORC 109.43, 121.22,149.43, 3314.037 &amp; AOS Bulletin 2019-003:  Availability of public records, meeting of public bodies and related policiesOhio Open Meetings Act and New Star Rating System (StaRS)" xr:uid="{00000000-0004-0000-0000-000086000000}"/>
    <hyperlink ref="B157" location="Exhibit5_2_23_OMA" display="[45]" xr:uid="{00000000-0004-0000-0000-000087000000}"/>
    <hyperlink ref="B158" location="Exhibit5_2_423_PRA" display="[46]  " xr:uid="{00000000-0004-0000-0000-000088000000}"/>
    <hyperlink ref="C15" location="Exhibit5_FN47Ref" display=" ORC 5705.05-.06 and 5705.14-.16:  Transfer funds 47" xr:uid="{00000000-0004-0000-0000-000089000000}"/>
    <hyperlink ref="B159" location="'OCS - Exhibit 5'!C15" display="'OCS - Exhibit 5'!C15" xr:uid="{00000000-0004-0000-0000-00008A000000}"/>
    <hyperlink ref="B160" location="'OCS - Exhibit 5'!W12" display="[48] A library that meets the definition of a district authority, pursuant to Ohio Rev. Code 5705.01(I), must do an amended appropriation if they receive additional revenue and intend to spend it.  A public library that does not meet that definition may c" xr:uid="{00000000-0004-0000-0000-00008B000000}"/>
    <hyperlink ref="W12" location="Exhibit5_FN48ref" display="ü48" xr:uid="{00000000-0004-0000-0000-00008C000000}"/>
    <hyperlink ref="AJ8" location="Exhibit5_FN49" display="Traditional Schools49" xr:uid="{00000000-0004-0000-0000-00008D000000}"/>
    <hyperlink ref="B161" location="Exhibit5_Traditional_Schools" display="[49] Applies to Joint Vocational School Districts as well." xr:uid="{00000000-0004-0000-0000-00008E000000}"/>
    <hyperlink ref="C19" location="Footnote8" display="Debt (1-13 through 1-16)8" xr:uid="{00000000-0004-0000-0000-000090000000}"/>
    <hyperlink ref="B162" location="Exhibit5_2_423_PRA" display="[50] Not applicable to courts or clerk of courts " xr:uid="{00000000-0004-0000-0000-000091000000}"/>
    <hyperlink ref="B163" location="Exhibit5_1_13_FN51" display="[51] Other Requirements are listed for 1-13. The following requirements include: ORC 3318.36 is applicable to Traditional Schools.  ORC 505.262 and 1996 Op. Att’y General 96-048 are applicable to Townships.  1981 Op. Att’y General 81-035 is applicable to " xr:uid="{00000000-0004-0000-0000-000092000000}"/>
    <hyperlink ref="C30" location="Exhibit5_FN51" display="Ohio Const. Art. XII, Section 11; Ohio Const. Art. XVIII, Section 12;  ORC 133.10, 133.22, 133.23, 133.24, 133.26,167.041, 308.08, 321.34, 505.401, 5705.03, 5705.05, 5705.09, 5705.10 and  1981 Op. Att’y. Gen. No. 81-035:  Issuing or Retiring Debt 51" xr:uid="{00000000-0004-0000-0000-000093000000}"/>
    <hyperlink ref="B164" location="Exhibit5_1_13_FN51" display="[52] ORC 321.34 is applicable to Counties as noted in row above.  Indirect applicability: Townships (township fiscal officers), (Cities/Villages) treasurers of municipal corporations, the treasurer of any board of education, and the treasurer of any other" xr:uid="{00000000-0004-0000-0000-000094000000}"/>
    <hyperlink ref="B165" location="ORC_3317.0212___3314.091__Ohio_Admin._Code_3301_83_01__Transportation_T_1_and_T_2_Forms–_All_Traditional_School_Districts_and_Certain_Community_Schools__NEW__53" display="[53] This step may be applicable to other entities per contract terms and auditors can elect to use this step as guidance if transportation is deemed material for testing." xr:uid="{00000000-0004-0000-0000-000095000000}"/>
    <hyperlink ref="C108" location="_53__" display="ORC 3317.0212 &amp; 3314.091; Ohio Admin. Code 3301-83-01: Transportation T-1 and T-2 Forms– All Traditional School Districts and Certain Community Schools (NEW) 53" xr:uid="{00000000-0004-0000-0000-000096000000}"/>
    <hyperlink ref="M108" location="_53__" display="_53__" xr:uid="{00000000-0004-0000-0000-000097000000}"/>
    <hyperlink ref="B166" location="Exhibit5_FN54_" display="[54] See Ohio Rev. Code § 3354.16 for contract bidding requirements" xr:uid="{00000000-0004-0000-0000-000098000000}"/>
    <hyperlink ref="B167" location="Exhibit5_FN55_" display="[55] See Ohio Rev. Code § 3358.10 for contract bidding requirements" xr:uid="{00000000-0004-0000-0000-00009B000000}"/>
    <hyperlink ref="B168" location="Exhibit5_FN56_" display="[56] See Ohio Rev. Code § 3357.16 for contract bidding requirements" xr:uid="{00000000-0004-0000-0000-00009D000000}"/>
    <hyperlink ref="C55" location="Exhibit5_57__These_sections_are_applicable_if_the_entity_is_required_to_bid." display="(Previously O-19) ORC 153.50, 153.51, and 153.52 - Bids and contracts for buildings/structures57" xr:uid="{00000000-0004-0000-0000-00009E000000}"/>
    <hyperlink ref="B169" location="Exhibit5_FN57" display="[57] These sections are applicable if the entity is required to bid." xr:uid="{00000000-0004-0000-0000-00009F000000}"/>
    <hyperlink ref="C56" location="Exhibit5_58__This_step_cannot_be_superseded_by_home_rule_powers." display="(Previously O-20) ORC 4115.04 and 4115.03 - Prevailing wage rates58" xr:uid="{00000000-0004-0000-0000-0000A0000000}"/>
    <hyperlink ref="B170" location="Exhibit5_FN58" display="[58] This step cannot be superseded by home rule powers." xr:uid="{00000000-0004-0000-0000-0000A1000000}"/>
    <hyperlink ref="B171" location="OPM_otherbid" display="[12] These sections are not included in the OCS, but auditors should test if material activity occurred." xr:uid="{00000000-0004-0000-0000-0000A3000000}"/>
    <hyperlink ref="B172" location="OPM_fn13_ref" display="[13] See ORC 308.13 Airport competitive bidding" xr:uid="{00000000-0004-0000-0000-0000A4000000}"/>
    <hyperlink ref="B173" location="OPM_fn14_ref" display="[14] ORC 6101.16 Conservancy district competitive bidding" xr:uid="{00000000-0004-0000-0000-0000A5000000}"/>
    <hyperlink ref="B174" location="OPM_fn15_ref" display="[15] ORC 167.08 Councils of government: contracts for services to political subdivisions" xr:uid="{00000000-0004-0000-0000-0000A6000000}"/>
    <hyperlink ref="B175" location="OPM_fn16_ref" display="[16] Agreements and contracts a council’s administrative agent enters into for the purchase of family and child welfare or child protection services or other social or human services for families and children are exempt from the competitive bidding requir" xr:uid="{00000000-0004-0000-0000-0000A7000000}"/>
    <hyperlink ref="B176" location="OPM_fn17_ref" display="[17] See ORC 3709.08, 3709.081, 3709.085 for General health district contracting provisions" xr:uid="{00000000-0004-0000-0000-0000A8000000}"/>
    <hyperlink ref="B177" location="OPM_fn18_ref" display="[18] ORC 505.72 Gen. contracting procedures, 505.376 Bidding" xr:uid="{00000000-0004-0000-0000-0000A9000000}"/>
    <hyperlink ref="B178" location="OPM_fn19_ref" display="[19] Joint fire districts are subject to contracting provisions in Ohio Rev. Code §§ 731.14 (50,000 bidding threshold) to 731.16. See also ORC 505.42" xr:uid="{00000000-0004-0000-0000-0000AA000000}"/>
    <hyperlink ref="B179" location="OPM_fn20_ref" display="[20] For joint mental health districts, bidding is not required, but the board should establish a contract review process.  See Ohio Rev. Code §§ 340.03(A)(8) and 340.036. " xr:uid="{00000000-0004-0000-0000-0000AB000000}"/>
    <hyperlink ref="B180" location="OPM_fn21_ref" display="[21] ORC 1545.09 Park district:  contracting procedures required in bylaws" xr:uid="{00000000-0004-0000-0000-0000AC000000}"/>
    <hyperlink ref="B181" location="OPM_fn22_ref" display="[22] In addition to Ohio Rev. Code § 4582.12 bidding requirements, note that port authorities need not bid for the lease, sale or lease with an option to purchase certain land and equipment.  See Ohio Rev. Code § 4582.06." xr:uid="{00000000-0004-0000-0000-0000AD000000}"/>
    <hyperlink ref="B182" location="OPM_fn23_ref" display="[23] When a regional planning commission enters into a purchase contract on behalf of a political subdivision, it shall follow the competitive bidding procedures in Ohio Rev. Code §§ 307.86-.92.  (OPM Section O-10 includes a summary of Ohio Rev. Code § 30" xr:uid="{00000000-0004-0000-0000-0000AE000000}"/>
    <hyperlink ref="B183" location="OPM_fn24_ref" display="[24] ORC 6119.10 Regional water and sewer district:  competitive bidding" xr:uid="{00000000-0004-0000-0000-0000AF000000}"/>
    <hyperlink ref="B184" location="OPM_fn25_ref" display="[25] ORC 940.06Soil &amp; Water District competitive bidding" xr:uid="{00000000-0004-0000-0000-0000B0000000}"/>
    <hyperlink ref="C57" location="OPM_fn12" display="Other Bidding Requirements12" xr:uid="{00000000-0004-0000-0000-0000B1000000}"/>
    <hyperlink ref="E57" location="OPM_fn13" display="ü13" xr:uid="{00000000-0004-0000-0000-0000B2000000}"/>
    <hyperlink ref="I57" location="OPM_fn14" display="ü14" xr:uid="{00000000-0004-0000-0000-0000B3000000}"/>
    <hyperlink ref="J57" location="OPM_fn15" display="ü15" xr:uid="{00000000-0004-0000-0000-0000B4000000}"/>
    <hyperlink ref="N57" location="OPM_fn16" display="ü16" xr:uid="{00000000-0004-0000-0000-0000B5000000}"/>
    <hyperlink ref="O57" location="OPM_fn17" display="ü17" xr:uid="{00000000-0004-0000-0000-0000B6000000}"/>
    <hyperlink ref="P57" location="OPM_fn18" display="ü18" xr:uid="{00000000-0004-0000-0000-0000B7000000}"/>
    <hyperlink ref="Q57" location="OPM_fn19" display="ü19" xr:uid="{00000000-0004-0000-0000-0000B8000000}"/>
    <hyperlink ref="S57" location="OPM_fn20" display="ü20" xr:uid="{00000000-0004-0000-0000-0000B9000000}"/>
    <hyperlink ref="Y57" location="OPM_fn21" display="ü21" xr:uid="{00000000-0004-0000-0000-0000BA000000}"/>
    <hyperlink ref="Z57" location="OPM_fn22" display="ü22" xr:uid="{00000000-0004-0000-0000-0000BB000000}"/>
    <hyperlink ref="AA57" location="OPM_fn23" display="ü23" xr:uid="{00000000-0004-0000-0000-0000BC000000}"/>
    <hyperlink ref="AB57" location="OPM_fn24" display="ü24" xr:uid="{00000000-0004-0000-0000-0000BD000000}"/>
    <hyperlink ref="AC57" location="OPM_fn25" display="ü25" xr:uid="{00000000-0004-0000-0000-0000BE000000}"/>
    <hyperlink ref="B154" location="Exhibit5_FN42" display="[42] Consult with Legal if the entity has a charter." xr:uid="{00000000-0004-0000-0000-0000C3000000}"/>
    <hyperlink ref="B155" location="Exhibit5_FN43" display="[43] Consult with Legal to determine applicability ONLY when one or both fields in GP are blank." xr:uid="{00000000-0004-0000-0000-0000C4000000}"/>
    <hyperlink ref="E30" location="_73__Auditors_should_test_steps_1_3_of_this_section_of_the_OCS_for_these_entities.__Ohio_Const._Art._XII__Section_11__Ohio_Const._Art._XVIII__Section_12___and_ORC_133.10_applies_to_any_subdivisions_issuing_bonds.__Other_sections_may_also_apply.__See_also" display="ü73" xr:uid="{00000000-0004-0000-0000-0000C5000000}"/>
    <hyperlink ref="V30" location="'OCS - Exhibit 5'!B184" display="ü73" xr:uid="{00000000-0004-0000-0000-0000CD000000}"/>
    <hyperlink ref="G53" location="Exhibit5_54__See_Ohio_Rev._Code_§_3354.16_for_contract_bidding_requirements" display="ü54" xr:uid="{00000000-0004-0000-0000-0000D7000000}"/>
    <hyperlink ref="AF53" location="Exhibit5_55__See_Ohio_Rev._Code_§_3358.10_for_contract_bidding_requirements" display="ü55" xr:uid="{00000000-0004-0000-0000-0000D8000000}"/>
    <hyperlink ref="AH53" location="Exhibit5_56__See_Ohio_Rev._Code_§_3357.16_for_contract_bidding_requirements" display="ü56" xr:uid="{00000000-0004-0000-0000-0000D9000000}"/>
    <hyperlink ref="M56" location="Exhibit5_FN74ref" display="74 ü" xr:uid="{00000000-0004-0000-0000-0000DA000000}"/>
    <hyperlink ref="AJ56" location="Exhibit5_FN74ref" display="Exhibit5_FN74ref" xr:uid="{00000000-0004-0000-0000-0000DC000000}"/>
    <hyperlink ref="O81" location="Exhibit5_FN75b" display="ü75" xr:uid="{F7F4E237-C546-47E9-BF1A-8EEE40ACFD1E}"/>
    <hyperlink ref="B187" location="Exhibit5_FN75a" display="[75] The bond specific to the health district is ONLY if the health commissioner has designated the signing of vouchers to someone else, and then that designee would need the bond under Ohio Rev. Code §  3709.31." xr:uid="{EFBE47DD-8208-4F5B-BCD9-3908AD35F4E9}"/>
    <hyperlink ref="AG75" location="Footnote46" display="ü46" xr:uid="{40F67213-C309-4A82-819F-46C771105D51}"/>
    <hyperlink ref="AG76" location="Footnote46" display="ü46" xr:uid="{0C7307CC-3437-425B-AD00-5C8B229A6EB6}"/>
    <hyperlink ref="B115:C115" location="Exhibit5_FN3" display="[3] - Joint Township Cemeteries and Union Cemeteries are not subject to Ohio Rev. Code Chapter 5705 because they are not taxing authorities as defined in Ohio Rev. Code § 5705.01.  Unlike Joint Township Cemeteries and Union Cemeteries, Union Cemetery Districts are subject to Ohio Rev. Code Chapter 5705.  In a Union Cemetery District, the legislative authority of each municipal corporation and the board of township trustees of each township, jointly, is the taxing authority. However, this distinction does not affect the application of Ohio Rev. Code § 5705.01 on a union cemetery district, which is specifically noted as a “subdivision.”" xr:uid="{E162C917-8399-42A9-9487-50BFC09D612C}"/>
    <hyperlink ref="B114:C114" location="Exbibit5_FN2" display="[2] - If these entities levy taxes, the checkmarks noted above apply.  However, often they do not levy taxes.  When they do not levy taxes, Ohio Rev. Code §5705.28 (B)(2) requires a comparable, but somewhat streamlined budget process.  Ohio Rev. Code §5705.28(B)(2) requires entities to follow §§ 5705.36, .38, .40, .41, .43, .44, and .45.  However, documents prepared in accordance with these sections need not be filed with the county auditor or county budget commission. Finally, while Ohio Rev. Code § 5705.39 does not apply, § 5705.28(B)(2)(c) prohibits appropriations from exceeding estimated revenue (i.e. receipts + beginning unencumbered cash). For conservancy districts, auditors should additionally review the requirements of Ohio Rev. Code §6101.44 and tailor their compliance testing procedures accordingly, if necessary. For conservancy districts that levy taxes, we should cite to the budgetary requirements contained in Ohio Rev. Code § 6101.44 where they are similar to requirements contained in Ohio Rev. Code Chapter 5705. The more specific requirements contained in Ohio Rev. Code Chapter 6101 trump those contained in Chapter 5705. Auditors should apply the provisions of Ohio Rev. Code Chapter 5705 when Chapter 6101 does not address budgetary restrictions applicable to conservancy districts.               " xr:uid="{E004947B-7A6D-4896-8E0A-85DB2850D1CF}"/>
    <hyperlink ref="B119:C119" location="Exhibit5_FN7" display="[7] - AOS Bulletin 1997-003 applies to entities subject to Ohio Rev. Code Chapter 5705.  This Bulletin describes the AOS’ position regarding using transfers to advance / loan money from one fund to another.  Auditors should also refer to Appendix A-1, Transfers and Advances, for additional guidance related to transfers and advances." xr:uid="{755453E5-AE8B-40DE-84B8-613DC93D6370}"/>
    <hyperlink ref="B127:C127" location="Exhibit5_FN15" display="[15] - An association library organized and operating prior to January 1, 1968 may participate in the proceeds of a county library and local government support fund ONLY where there are rules in place guaranteeing the benefit of the library to all inhabit [Ohio Rev. Code §5705.28(D)].   Ohio Rev. Code §5705.28(D) applies to association libraries and provides that to participate in the local government support fund, they must (1) demonstrate that their laws allow access to all people and (2) submit an estimate of revenue/expenditures to the taxing authority.  Association libraries receiving monies from the library and local government support fund must also follow the depositing and investing requirements of Ohio Rev. Code Chapter 135 for public monies received (See OCS Chapter 2 for Ohio Rev. Code Chapter 135 requirements). Any private money they receive would remain private and be outside the purview of Ohio Rev. Code Chapter 135." xr:uid="{A632333B-6F83-4900-A539-FD003F4ADEBE}"/>
    <hyperlink ref="B130:C130" location="Exhibit5_FN18" display="[18] - Ohio Rev. Code Chapters 1724 and 1726 apply to community improvement corporations (CICs) and development corporations (DCs), respectively. Other than financial reporting (see OCS Chapter 1-15 1-18) the OCS does not include requirements generally considered to be direct and material.  When auditing these entities, auditors should review the entity’s articles of incorporation, by-laws, and contract, grant and debt agreements, to determine whether potentially direct and material requirements apply." xr:uid="{71C6613E-BBD1-473A-A662-408330469B65}"/>
    <hyperlink ref="L8" location="Footnote18" display="DC &amp; CIC18" xr:uid="{00000000-0004-0000-0000-00008F000000}"/>
    <hyperlink ref="B146:C146" location="Exhibit5_FN34" display="Exhibit5_FN34" xr:uid="{F90251C0-8748-4544-BE99-9DBE388C64CD}"/>
    <hyperlink ref="B149:C149" location="_1_25" display="_1_25" xr:uid="{9E556591-B7FD-4F89-8D32-A65A908391D6}"/>
    <hyperlink ref="B185:C185" location="Exhibit5_FN73" display="[73] Auditors should test steps 1-3 of this section of the OCS for these entities.  Ohio Const. Art. XII, Section 11; Ohio Const. Art. XVIII, Section 12;  and ORC 133.10 applies to any subdivisions issuing bonds.  Other sections may also apply.  See also the following subdivisions and applicable sections for each:  Airport Authority (308.08), Community College (3354.03), COG (167.101), Joint Ambulance District (505.71), Joint Fire District (505.375(C)(12)), Joint Juvenile Detention Facility (133.152(B)), Joint Police District (505.482(C)), Joint Recreation District (755.17), Joint Township Cemetery or Union (517.19), Library (3375.43), Park District (1545.21(B)), Port Authority (4582.06(A)(3)), Regional Water and Sewer District (6119.04(D)), Solid Waste District (343.01(F)), State College/University (3345.12(K)), State Community College (3358.11(B)), and Technical College (3357.04)." xr:uid="{92E5963D-9048-48D3-AE05-CC86F410013B}"/>
    <hyperlink ref="G30" location="_73__Auditors_should_test_steps_1_3_of_this_section_of_the_OCS_for_these_entities.__Ohio_Const._Art._XII__Section_11__Ohio_Const._Art._XVIII__Section_12___and_ORC_133.10_applies_to_any_subdivisions_issuing_bonds.__Other_sections_may_also_apply.__See_also" display="ü73" xr:uid="{1E5E3FB7-E680-4F31-97A8-2BA3122F1875}"/>
    <hyperlink ref="J30" location="_73__Auditors_should_test_steps_1_3_of_this_section_of_the_OCS_for_these_entities.__Ohio_Const._Art._XII__Section_11__Ohio_Const._Art._XVIII__Section_12___and_ORC_133.10_applies_to_any_subdivisions_issuing_bonds.__Other_sections_may_also_apply.__See_also" display="ü73" xr:uid="{80BA9411-C490-4EDC-BDE5-C8ED8568742B}"/>
    <hyperlink ref="P30" location="_73__Auditors_should_test_steps_1_3_of_this_section_of_the_OCS_for_these_entities.__Ohio_Const._Art._XII__Section_11__Ohio_Const._Art._XVIII__Section_12___and_ORC_133.10_applies_to_any_subdivisions_issuing_bonds.__Other_sections_may_also_apply.__See_also" display="ü73" xr:uid="{E3B348A9-D5F2-4067-9133-8E03997833C7}"/>
    <hyperlink ref="Q30" location="_73__Auditors_should_test_steps_1_3_of_this_section_of_the_OCS_for_these_entities.__Ohio_Const._Art._XII__Section_11__Ohio_Const._Art._XVIII__Section_12___and_ORC_133.10_applies_to_any_subdivisions_issuing_bonds.__Other_sections_may_also_apply.__See_also" display="ü73" xr:uid="{B2ABA259-B88B-4EA7-8045-6FF480DA0906}"/>
    <hyperlink ref="R30" location="_73__Auditors_should_test_steps_1_3_of_this_section_of_the_OCS_for_these_entities.__Ohio_Const._Art._XII__Section_11__Ohio_Const._Art._XVIII__Section_12___and_ORC_133.10_applies_to_any_subdivisions_issuing_bonds.__Other_sections_may_also_apply.__See_also" display="ü73" xr:uid="{DD7E21FC-B16E-49B4-8DA1-87498E547B36}"/>
    <hyperlink ref="T30" location="_73__Auditors_should_test_steps_1_3_of_this_section_of_the_OCS_for_these_entities.__Ohio_Const._Art._XII__Section_11__Ohio_Const._Art._XVIII__Section_12___and_ORC_133.10_applies_to_any_subdivisions_issuing_bonds.__Other_sections_may_also_apply.__See_also" display="ü73" xr:uid="{573EB522-8355-4609-9C91-F38BF6BBC9CA}"/>
    <hyperlink ref="U30" location="_73__Auditors_should_test_steps_1_3_of_this_section_of_the_OCS_for_these_entities.__Ohio_Const._Art._XII__Section_11__Ohio_Const._Art._XVIII__Section_12___and_ORC_133.10_applies_to_any_subdivisions_issuing_bonds.__Other_sections_may_also_apply.__See_also" display="ü73" xr:uid="{C380E3E6-50A6-4E4F-B3EB-3C7420D15D95}"/>
    <hyperlink ref="W30" location="_73__Auditors_should_test_steps_1_3_of_this_section_of_the_OCS_for_these_entities.__Ohio_Const._Art._XII__Section_11__Ohio_Const._Art._XVIII__Section_12___and_ORC_133.10_applies_to_any_subdivisions_issuing_bonds.__Other_sections_may_also_apply.__See_also" display="ü73" xr:uid="{A52A669B-F24A-4FAA-AA6C-F3EBBFBE4485}"/>
    <hyperlink ref="Y30" location="_73__Auditors_should_test_steps_1_3_of_this_section_of_the_OCS_for_these_entities.__Ohio_Const._Art._XII__Section_11__Ohio_Const._Art._XVIII__Section_12___and_ORC_133.10_applies_to_any_subdivisions_issuing_bonds.__Other_sections_may_also_apply.__See_also" display="ü73" xr:uid="{B0AD969F-2680-4A0A-80A7-289C37723513}"/>
    <hyperlink ref="Z30" location="_73__Auditors_should_test_steps_1_3_of_this_section_of_the_OCS_for_these_entities.__Ohio_Const._Art._XII__Section_11__Ohio_Const._Art._XVIII__Section_12___and_ORC_133.10_applies_to_any_subdivisions_issuing_bonds.__Other_sections_may_also_apply.__See_also" display="ü73" xr:uid="{BDF1B2A4-59B9-4124-9350-65C226655E5E}"/>
    <hyperlink ref="AB30" location="_73__Auditors_should_test_steps_1_3_of_this_section_of_the_OCS_for_these_entities.__Ohio_Const._Art._XII__Section_11__Ohio_Const._Art._XVIII__Section_12___and_ORC_133.10_applies_to_any_subdivisions_issuing_bonds.__Other_sections_may_also_apply.__See_also" display="ü73" xr:uid="{A157E99C-258C-4E98-B642-E2641CC80A9A}"/>
    <hyperlink ref="AD30" location="_73__Auditors_should_test_steps_1_3_of_this_section_of_the_OCS_for_these_entities.__Ohio_Const._Art._XII__Section_11__Ohio_Const._Art._XVIII__Section_12___and_ORC_133.10_applies_to_any_subdivisions_issuing_bonds.__Other_sections_may_also_apply.__See_also" display="ü73" xr:uid="{E9668C03-0612-4E1F-AB9A-12C1876A2C15}"/>
    <hyperlink ref="AE30" location="_73__Auditors_should_test_steps_1_3_of_this_section_of_the_OCS_for_these_entities.__Ohio_Const._Art._XII__Section_11__Ohio_Const._Art._XVIII__Section_12___and_ORC_133.10_applies_to_any_subdivisions_issuing_bonds.__Other_sections_may_also_apply.__See_also" display="ü73" xr:uid="{C7E4038C-DB16-414C-90E9-972B9D17B292}"/>
    <hyperlink ref="AF30" location="_73__Auditors_should_test_steps_1_3_of_this_section_of_the_OCS_for_these_entities.__Ohio_Const._Art._XII__Section_11__Ohio_Const._Art._XVIII__Section_12___and_ORC_133.10_applies_to_any_subdivisions_issuing_bonds.__Other_sections_may_also_apply.__See_also" display="ü73" xr:uid="{D2D41F10-A9AD-4E27-9BC1-7033FAE64A73}"/>
    <hyperlink ref="AH30" location="_73__Auditors_should_test_steps_1_3_of_this_section_of_the_OCS_for_these_entities.__Ohio_Const._Art._XII__Section_11__Ohio_Const._Art._XVIII__Section_12___and_ORC_133.10_applies_to_any_subdivisions_issuing_bonds.__Other_sections_may_also_apply.__See_also" display="ü73" xr:uid="{C853D731-7D5F-4B24-ADF0-12A5CF2A5E30}"/>
    <hyperlink ref="B186:C186" location="Exhibit5_FN74" display="[74] Prevailing wages apply any time certain federal programs are used, in whole or in part, to pay for a contract, either by the ESC or by a school district participating in the contract." xr:uid="{073FDB8B-865F-41E5-88B3-43B66AA92C2B}"/>
    <hyperlink ref="B188:C188" location="'OCS - Exhibit 5'!X62" display="[76] Ohio Rev. Code § 135.182 specifically excludes metropolitan housing authorities from the definition of a public deposit for the purposes of the Ohio Pooled Collateral Program. (In other words, they are not eligible for the program.)" xr:uid="{C9CB3C72-5E6F-4675-810D-2CF33EC7CE6B}"/>
    <hyperlink ref="X62" location="Exhibit5_FN76" display="ü76" xr:uid="{E60F5AE4-A95B-42EB-B5C2-84F3525933DF}"/>
    <hyperlink ref="B189" location="'OCS - Exhibit 5'!X80" display="[77] Metropolitan Housing Authorities are subject to a prohibition on political activity under the Hatch Act (5 USC § 1501-1508)." xr:uid="{1C8BE045-50DA-4597-810B-EC197F82F0E2}"/>
    <hyperlink ref="B190" location="'OCS - Exhibit 5'!X72" display="[78] Auditors should consult with AOS Legal regarding MHA issues dealing with prohibitions from holding office. (1979 Op. Att'y Gen. No. 79-111)" xr:uid="{BA94AA92-0993-4AC7-BCC8-C3DEF23BD716}"/>
    <hyperlink ref="X73" location="Exhibit5_FN78" display="ü78" xr:uid="{27D34410-EA04-4DDC-A75E-ACA0C67D8FD1}"/>
    <hyperlink ref="B191:C191" location="'OCS - Exhibit 5'!X8" display="[79] Auditors should consult with AOS Legal if questions arise regarding the applicability of any sections of the OCS which are not marked as applicable." xr:uid="{E4C0C0FE-0F8D-4168-9B73-958A0896D5FC}"/>
    <hyperlink ref="X8" location="Exhibit5_FN79" display="Metropolitan Housing Authority79" xr:uid="{C908E8E6-21D4-4957-9995-B1CAF9EFF13B}"/>
    <hyperlink ref="B192" location="Exhibit5_FN80_" display="[80] See Exhibit 2, Table 3 in the Implementation Guide - this entity 'may' require bond." xr:uid="{A2F6E9BB-CF90-4807-BC41-08D727FAFA68}"/>
    <hyperlink ref="V81" location="Exhibit5_FN80" display="ü80" xr:uid="{5E83F9F7-25FE-4EE5-8879-64BD821893F0}"/>
    <hyperlink ref="B189:C189" location="FN_77" display="[77] Metropolitan Housing Authorities are subject to a prohibition on political activity under the Hatch Act (5 USC § 1501-1508)." xr:uid="{7FD7469A-F022-48B8-AAAF-1B8D21C8101F}"/>
    <hyperlink ref="I13" location="Exhibit5_FN81" display="Exhibit5_FN81" xr:uid="{112C9C53-3FE5-41AB-9892-C79B44C98994}"/>
    <hyperlink ref="B193" location="'OCS - Exhibit 5'!I13" display="[81] Conservancy districts are required to establish funds under Ohio Rev. Code § 6101.44" xr:uid="{18C6386D-21A3-41BA-9F5F-21B5DA51939A}"/>
    <hyperlink ref="AB9" location="Footnote16" display="ü16" xr:uid="{EF898E72-9135-48A3-AA35-AD30FFA93B29}"/>
  </hyperlinks>
  <pageMargins left="0.7" right="0.7" top="0.75" bottom="0.75" header="0.3" footer="0.3"/>
  <pageSetup fitToWidth="0" orientation="landscape" cellComments="atEnd"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57"/>
  <sheetViews>
    <sheetView zoomScale="90" zoomScaleNormal="90" workbookViewId="0"/>
  </sheetViews>
  <sheetFormatPr defaultRowHeight="14.5"/>
  <cols>
    <col min="1" max="1" width="43.54296875" customWidth="1"/>
    <col min="2" max="2" width="29.453125" customWidth="1"/>
    <col min="3" max="3" width="56.54296875" customWidth="1"/>
    <col min="4" max="5" width="21.54296875" customWidth="1"/>
  </cols>
  <sheetData>
    <row r="1" spans="1:38" ht="31">
      <c r="A1" s="31" t="s">
        <v>301</v>
      </c>
      <c r="B1" s="1"/>
      <c r="K1" s="2"/>
      <c r="L1" s="1"/>
    </row>
    <row r="2" spans="1:38" s="32" customFormat="1" ht="14">
      <c r="A2" s="73" t="s">
        <v>1</v>
      </c>
      <c r="B2" s="224" t="s">
        <v>2</v>
      </c>
      <c r="C2" s="224"/>
      <c r="D2" s="224"/>
      <c r="E2" s="224"/>
      <c r="F2" s="224"/>
      <c r="G2" s="224"/>
      <c r="H2" s="224"/>
      <c r="I2" s="224"/>
      <c r="J2" s="224"/>
      <c r="K2" s="224"/>
      <c r="L2" s="224"/>
      <c r="M2" s="224"/>
      <c r="N2" s="224"/>
    </row>
    <row r="3" spans="1:38" s="32" customFormat="1" ht="14">
      <c r="B3" s="32" t="s">
        <v>3</v>
      </c>
    </row>
    <row r="4" spans="1:38" s="32" customFormat="1" ht="14">
      <c r="B4" s="32" t="s">
        <v>302</v>
      </c>
    </row>
    <row r="5" spans="1:38" s="32" customFormat="1" ht="14">
      <c r="B5" s="32" t="s">
        <v>303</v>
      </c>
    </row>
    <row r="6" spans="1:38" s="32" customFormat="1" ht="14">
      <c r="B6" s="32" t="s">
        <v>304</v>
      </c>
    </row>
    <row r="7" spans="1:38" s="32" customFormat="1" thickBot="1">
      <c r="B7" s="186"/>
      <c r="L7" s="186"/>
    </row>
    <row r="8" spans="1:38" s="32" customFormat="1" ht="44.5">
      <c r="A8" s="152" t="s">
        <v>305</v>
      </c>
      <c r="B8" s="153" t="s">
        <v>306</v>
      </c>
      <c r="C8" s="153" t="s">
        <v>307</v>
      </c>
      <c r="D8" s="154" t="s">
        <v>308</v>
      </c>
      <c r="E8" s="154" t="s">
        <v>309</v>
      </c>
      <c r="F8" s="74"/>
      <c r="G8" s="74"/>
      <c r="H8" s="74"/>
      <c r="I8" s="74"/>
      <c r="J8" s="74"/>
      <c r="K8" s="75"/>
      <c r="L8" s="74"/>
      <c r="M8" s="74"/>
      <c r="N8" s="76"/>
      <c r="O8" s="76"/>
      <c r="P8" s="76"/>
      <c r="Q8" s="76"/>
      <c r="R8" s="76"/>
      <c r="S8" s="76"/>
      <c r="T8" s="76"/>
      <c r="U8" s="76"/>
      <c r="V8" s="76"/>
      <c r="W8" s="76"/>
      <c r="X8" s="76"/>
      <c r="Y8" s="76"/>
      <c r="Z8" s="76"/>
      <c r="AA8" s="76"/>
      <c r="AB8" s="76"/>
      <c r="AC8" s="76"/>
      <c r="AD8" s="76"/>
      <c r="AE8" s="77"/>
      <c r="AF8" s="77"/>
      <c r="AG8" s="76"/>
      <c r="AH8" s="76"/>
      <c r="AI8" s="76"/>
      <c r="AJ8" s="76"/>
      <c r="AK8" s="76"/>
      <c r="AL8" s="76"/>
    </row>
    <row r="9" spans="1:38" s="156" customFormat="1" ht="30.65" customHeight="1">
      <c r="A9" s="175" t="s">
        <v>310</v>
      </c>
      <c r="B9" s="79" t="s">
        <v>311</v>
      </c>
      <c r="C9" s="204"/>
      <c r="D9" s="155" t="s">
        <v>51</v>
      </c>
      <c r="E9" s="155" t="s">
        <v>51</v>
      </c>
      <c r="F9" s="157"/>
      <c r="G9" s="157"/>
      <c r="H9" s="157"/>
      <c r="I9" s="157"/>
      <c r="J9" s="157"/>
      <c r="K9" s="158"/>
      <c r="L9" s="157"/>
      <c r="M9" s="157"/>
      <c r="N9" s="159"/>
      <c r="O9" s="159"/>
      <c r="P9" s="159"/>
      <c r="Q9" s="159"/>
      <c r="R9" s="159"/>
      <c r="S9" s="159"/>
      <c r="T9" s="159"/>
      <c r="U9" s="159"/>
      <c r="V9" s="159"/>
      <c r="W9" s="159"/>
      <c r="X9" s="159"/>
      <c r="Y9" s="159"/>
      <c r="Z9" s="159"/>
      <c r="AA9" s="159"/>
      <c r="AB9" s="159"/>
      <c r="AC9" s="159"/>
      <c r="AD9" s="159"/>
      <c r="AE9" s="160"/>
      <c r="AF9" s="160"/>
      <c r="AG9" s="159"/>
      <c r="AH9" s="159"/>
      <c r="AI9" s="159"/>
      <c r="AJ9" s="159"/>
      <c r="AK9" s="159"/>
      <c r="AL9" s="159"/>
    </row>
    <row r="10" spans="1:38" ht="28.5" customHeight="1">
      <c r="A10" s="78" t="s">
        <v>312</v>
      </c>
      <c r="B10" s="79" t="s">
        <v>313</v>
      </c>
      <c r="C10" s="80"/>
      <c r="D10" s="155" t="s">
        <v>51</v>
      </c>
      <c r="E10" s="155" t="s">
        <v>51</v>
      </c>
      <c r="F10" s="8"/>
      <c r="G10" s="9"/>
      <c r="H10" s="10"/>
      <c r="I10" s="11"/>
      <c r="J10" s="9"/>
      <c r="K10" s="12"/>
      <c r="L10" s="13"/>
      <c r="M10" s="9"/>
    </row>
    <row r="11" spans="1:38" ht="56.25" customHeight="1" thickBot="1">
      <c r="A11" s="81" t="s">
        <v>314</v>
      </c>
      <c r="B11" s="81" t="s">
        <v>315</v>
      </c>
      <c r="C11" s="82" t="s">
        <v>316</v>
      </c>
      <c r="D11" s="88" t="s">
        <v>317</v>
      </c>
      <c r="E11" s="88" t="s">
        <v>317</v>
      </c>
      <c r="F11" s="14"/>
      <c r="G11" s="9"/>
      <c r="H11" s="15"/>
      <c r="I11" s="16"/>
      <c r="J11" s="14"/>
      <c r="K11" s="12"/>
      <c r="L11" s="17"/>
      <c r="M11" s="16"/>
    </row>
    <row r="12" spans="1:38" ht="28.5" customHeight="1" thickBot="1">
      <c r="A12" s="83" t="s">
        <v>318</v>
      </c>
      <c r="B12" s="84" t="s">
        <v>319</v>
      </c>
      <c r="C12" s="85"/>
      <c r="D12" s="26" t="s">
        <v>51</v>
      </c>
      <c r="E12" s="26" t="s">
        <v>51</v>
      </c>
      <c r="F12" s="14"/>
      <c r="G12" s="9"/>
      <c r="H12" s="15"/>
      <c r="I12" s="16"/>
      <c r="J12" s="14"/>
      <c r="K12" s="12"/>
      <c r="L12" s="17"/>
      <c r="M12" s="16"/>
    </row>
    <row r="13" spans="1:38" ht="28.5" customHeight="1" thickBot="1">
      <c r="A13" s="78" t="s">
        <v>320</v>
      </c>
      <c r="B13" s="79" t="s">
        <v>321</v>
      </c>
      <c r="C13" s="80"/>
      <c r="D13" s="26" t="s">
        <v>51</v>
      </c>
      <c r="E13" s="26" t="s">
        <v>51</v>
      </c>
      <c r="F13" s="14"/>
      <c r="G13" s="9"/>
      <c r="H13" s="15"/>
      <c r="I13" s="16"/>
      <c r="J13" s="14"/>
      <c r="K13" s="12"/>
      <c r="L13" s="17"/>
      <c r="M13" s="16"/>
    </row>
    <row r="14" spans="1:38" ht="28.5" customHeight="1" thickBot="1">
      <c r="A14" s="78" t="s">
        <v>322</v>
      </c>
      <c r="B14" s="79" t="s">
        <v>323</v>
      </c>
      <c r="C14" s="80"/>
      <c r="D14" s="178" t="s">
        <v>324</v>
      </c>
      <c r="E14" s="178" t="s">
        <v>324</v>
      </c>
      <c r="F14" s="14"/>
      <c r="G14" s="9"/>
      <c r="H14" s="15"/>
      <c r="I14" s="16"/>
      <c r="J14" s="14"/>
      <c r="K14" s="12"/>
      <c r="L14" s="17"/>
      <c r="M14" s="16"/>
    </row>
    <row r="15" spans="1:38" ht="28.5" customHeight="1" thickBot="1">
      <c r="A15" s="78" t="s">
        <v>325</v>
      </c>
      <c r="B15" s="79" t="s">
        <v>326</v>
      </c>
      <c r="C15" s="80"/>
      <c r="D15" s="26" t="s">
        <v>51</v>
      </c>
      <c r="E15" s="26" t="s">
        <v>51</v>
      </c>
      <c r="F15" s="14"/>
      <c r="G15" s="9"/>
      <c r="H15" s="15"/>
      <c r="I15" s="16"/>
      <c r="J15" s="14"/>
      <c r="K15" s="12"/>
      <c r="L15" s="18"/>
      <c r="M15" s="16"/>
    </row>
    <row r="16" spans="1:38" ht="28.5" customHeight="1" thickBot="1">
      <c r="A16" s="78" t="s">
        <v>327</v>
      </c>
      <c r="B16" s="79" t="s">
        <v>328</v>
      </c>
      <c r="C16" s="80"/>
      <c r="D16" s="26" t="s">
        <v>51</v>
      </c>
      <c r="E16" s="26" t="s">
        <v>51</v>
      </c>
      <c r="F16" s="14"/>
      <c r="G16" s="9"/>
      <c r="H16" s="15"/>
      <c r="I16" s="16"/>
      <c r="J16" s="14"/>
      <c r="K16" s="12"/>
      <c r="L16" s="17"/>
      <c r="M16" s="16"/>
    </row>
    <row r="17" spans="1:13" ht="28.5" customHeight="1" thickBot="1">
      <c r="A17" s="78" t="s">
        <v>329</v>
      </c>
      <c r="B17" s="79" t="s">
        <v>330</v>
      </c>
      <c r="C17" s="80"/>
      <c r="D17" s="26" t="s">
        <v>51</v>
      </c>
      <c r="E17" s="26" t="s">
        <v>51</v>
      </c>
      <c r="F17" s="14"/>
      <c r="G17" s="9"/>
      <c r="H17" s="15"/>
      <c r="I17" s="16"/>
      <c r="J17" s="14"/>
      <c r="K17" s="12"/>
      <c r="L17" s="17"/>
      <c r="M17" s="16"/>
    </row>
    <row r="18" spans="1:13" ht="28.5" customHeight="1" thickBot="1">
      <c r="A18" s="78" t="s">
        <v>331</v>
      </c>
      <c r="B18" s="79" t="s">
        <v>332</v>
      </c>
      <c r="C18" s="80"/>
      <c r="D18" s="26" t="s">
        <v>51</v>
      </c>
      <c r="E18" s="26" t="s">
        <v>51</v>
      </c>
      <c r="F18" s="14"/>
      <c r="G18" s="19"/>
      <c r="H18" s="15"/>
      <c r="I18" s="16"/>
      <c r="J18" s="14"/>
      <c r="K18" s="12"/>
      <c r="L18" s="17"/>
      <c r="M18" s="16"/>
    </row>
    <row r="19" spans="1:13" ht="28.5" customHeight="1" thickBot="1">
      <c r="A19" s="78" t="s">
        <v>333</v>
      </c>
      <c r="B19" s="79" t="s">
        <v>334</v>
      </c>
      <c r="C19" s="180">
        <v>3</v>
      </c>
      <c r="D19" s="26" t="s">
        <v>51</v>
      </c>
      <c r="E19" s="26" t="s">
        <v>51</v>
      </c>
      <c r="F19" s="14"/>
      <c r="G19" s="14"/>
      <c r="H19" s="15"/>
      <c r="I19" s="16"/>
      <c r="J19" s="14"/>
      <c r="K19" s="12"/>
      <c r="L19" s="17"/>
      <c r="M19" s="16"/>
    </row>
    <row r="20" spans="1:13" ht="28.5" customHeight="1" thickBot="1">
      <c r="A20" s="78" t="s">
        <v>335</v>
      </c>
      <c r="B20" s="79" t="s">
        <v>336</v>
      </c>
      <c r="C20" s="80"/>
      <c r="D20" s="33" t="s">
        <v>317</v>
      </c>
      <c r="E20" s="33" t="s">
        <v>317</v>
      </c>
      <c r="F20" s="14"/>
      <c r="G20" s="14"/>
      <c r="H20" s="15"/>
      <c r="I20" s="16"/>
      <c r="J20" s="14"/>
      <c r="K20" s="12"/>
      <c r="L20" s="17"/>
      <c r="M20" s="16"/>
    </row>
    <row r="21" spans="1:13" ht="28.5" customHeight="1" thickBot="1">
      <c r="A21" s="86" t="s">
        <v>337</v>
      </c>
      <c r="B21" s="79" t="s">
        <v>323</v>
      </c>
      <c r="C21" s="80"/>
      <c r="D21" s="88" t="s">
        <v>317</v>
      </c>
      <c r="E21" s="88" t="s">
        <v>317</v>
      </c>
      <c r="F21" s="20"/>
      <c r="G21" s="21"/>
      <c r="H21" s="20"/>
      <c r="I21" s="20"/>
      <c r="J21" s="21"/>
      <c r="K21" s="12"/>
      <c r="L21" s="22"/>
      <c r="M21" s="20"/>
    </row>
    <row r="22" spans="1:13" ht="28.5" customHeight="1" thickBot="1">
      <c r="A22" s="78" t="s">
        <v>338</v>
      </c>
      <c r="B22" s="79" t="s">
        <v>339</v>
      </c>
      <c r="C22" s="80"/>
      <c r="D22" s="88" t="s">
        <v>317</v>
      </c>
      <c r="E22" s="88" t="s">
        <v>317</v>
      </c>
      <c r="F22" s="14"/>
      <c r="G22" s="21"/>
      <c r="H22" s="14"/>
      <c r="I22" s="20"/>
      <c r="J22" s="21"/>
      <c r="K22" s="12"/>
      <c r="L22" s="30"/>
      <c r="M22" s="20"/>
    </row>
    <row r="23" spans="1:13" ht="28.5" customHeight="1" thickBot="1">
      <c r="A23" s="78" t="s">
        <v>340</v>
      </c>
      <c r="B23" s="79" t="s">
        <v>341</v>
      </c>
      <c r="C23" s="80"/>
      <c r="D23" s="26" t="s">
        <v>51</v>
      </c>
      <c r="E23" s="170" t="s">
        <v>568</v>
      </c>
      <c r="F23" s="14"/>
      <c r="G23" s="21"/>
      <c r="H23" s="14"/>
      <c r="I23" s="20"/>
      <c r="J23" s="21"/>
      <c r="K23" s="12"/>
      <c r="L23" s="30"/>
      <c r="M23" s="20"/>
    </row>
    <row r="24" spans="1:13" ht="28.5" customHeight="1" thickBot="1">
      <c r="A24" s="78" t="s">
        <v>342</v>
      </c>
      <c r="B24" s="79" t="s">
        <v>343</v>
      </c>
      <c r="C24" s="80"/>
      <c r="D24" s="26" t="s">
        <v>51</v>
      </c>
      <c r="E24" s="207" t="s">
        <v>578</v>
      </c>
      <c r="F24" s="14"/>
      <c r="G24" s="21"/>
      <c r="H24" s="23"/>
      <c r="I24" s="20"/>
      <c r="J24" s="21"/>
      <c r="K24" s="12"/>
      <c r="L24" s="30"/>
      <c r="M24" s="20"/>
    </row>
    <row r="25" spans="1:13" ht="28.5" customHeight="1" thickBot="1">
      <c r="A25" s="78" t="s">
        <v>344</v>
      </c>
      <c r="B25" s="79" t="s">
        <v>345</v>
      </c>
      <c r="C25" s="80"/>
      <c r="D25" s="88" t="s">
        <v>317</v>
      </c>
      <c r="E25" s="88" t="s">
        <v>317</v>
      </c>
      <c r="K25" s="2"/>
      <c r="L25" s="1"/>
    </row>
    <row r="26" spans="1:13" ht="28.5" customHeight="1" thickBot="1">
      <c r="A26" s="78" t="s">
        <v>346</v>
      </c>
      <c r="B26" s="79" t="s">
        <v>347</v>
      </c>
      <c r="C26" s="80" t="s">
        <v>348</v>
      </c>
      <c r="D26" s="26" t="s">
        <v>51</v>
      </c>
      <c r="E26" s="26" t="s">
        <v>51</v>
      </c>
      <c r="K26" s="24"/>
      <c r="L26" s="1"/>
    </row>
    <row r="27" spans="1:13" ht="28.5" customHeight="1" thickBot="1">
      <c r="A27" s="78" t="s">
        <v>349</v>
      </c>
      <c r="B27" s="79" t="s">
        <v>350</v>
      </c>
      <c r="C27" s="80"/>
      <c r="D27" s="88" t="s">
        <v>317</v>
      </c>
      <c r="E27" s="88" t="s">
        <v>317</v>
      </c>
    </row>
    <row r="28" spans="1:13" ht="28.5" customHeight="1" thickBot="1">
      <c r="A28" s="78" t="s">
        <v>351</v>
      </c>
      <c r="B28" s="79" t="s">
        <v>352</v>
      </c>
      <c r="C28" s="80"/>
      <c r="D28" s="26" t="s">
        <v>51</v>
      </c>
      <c r="E28" s="26" t="s">
        <v>51</v>
      </c>
    </row>
    <row r="29" spans="1:13" ht="28.5" customHeight="1" thickBot="1">
      <c r="A29" s="78" t="s">
        <v>353</v>
      </c>
      <c r="B29" s="79" t="s">
        <v>354</v>
      </c>
      <c r="C29" s="80"/>
      <c r="D29" s="26" t="s">
        <v>51</v>
      </c>
      <c r="E29" s="26" t="s">
        <v>51</v>
      </c>
    </row>
    <row r="30" spans="1:13" ht="28.5" customHeight="1" thickBot="1">
      <c r="A30" s="83" t="s">
        <v>355</v>
      </c>
      <c r="B30" s="84" t="s">
        <v>356</v>
      </c>
      <c r="C30" s="85"/>
      <c r="D30" s="88" t="s">
        <v>317</v>
      </c>
      <c r="E30" s="88" t="s">
        <v>317</v>
      </c>
    </row>
    <row r="31" spans="1:13" ht="26.9" customHeight="1" thickBot="1">
      <c r="A31" s="78" t="s">
        <v>357</v>
      </c>
      <c r="B31" s="79" t="s">
        <v>358</v>
      </c>
      <c r="C31" s="80"/>
      <c r="D31" s="88" t="s">
        <v>317</v>
      </c>
      <c r="E31" s="26" t="s">
        <v>51</v>
      </c>
    </row>
    <row r="32" spans="1:13" ht="28.5" customHeight="1" thickBot="1">
      <c r="A32" s="78" t="s">
        <v>359</v>
      </c>
      <c r="B32" s="79" t="s">
        <v>360</v>
      </c>
      <c r="C32" s="80"/>
      <c r="D32" s="26" t="s">
        <v>51</v>
      </c>
      <c r="E32" s="26" t="s">
        <v>51</v>
      </c>
    </row>
    <row r="33" spans="1:5" ht="28.5" customHeight="1" thickBot="1">
      <c r="A33" s="78" t="s">
        <v>361</v>
      </c>
      <c r="B33" s="79" t="s">
        <v>362</v>
      </c>
      <c r="C33" s="80"/>
      <c r="D33" s="26" t="s">
        <v>51</v>
      </c>
      <c r="E33" s="88" t="s">
        <v>317</v>
      </c>
    </row>
    <row r="34" spans="1:5" ht="28.5" customHeight="1" thickBot="1">
      <c r="A34" s="78" t="s">
        <v>363</v>
      </c>
      <c r="B34" s="79" t="s">
        <v>364</v>
      </c>
      <c r="C34" s="80"/>
      <c r="D34" s="26" t="s">
        <v>51</v>
      </c>
      <c r="E34" s="26" t="s">
        <v>51</v>
      </c>
    </row>
    <row r="35" spans="1:5" ht="28.5" customHeight="1" thickBot="1">
      <c r="A35" s="86" t="s">
        <v>365</v>
      </c>
      <c r="B35" s="79" t="s">
        <v>366</v>
      </c>
      <c r="C35" s="80"/>
      <c r="D35" s="26" t="s">
        <v>51</v>
      </c>
      <c r="E35" s="26" t="s">
        <v>51</v>
      </c>
    </row>
    <row r="36" spans="1:5" ht="36.75" customHeight="1" thickBot="1">
      <c r="A36" s="78" t="s">
        <v>367</v>
      </c>
      <c r="B36" s="79" t="s">
        <v>368</v>
      </c>
      <c r="C36" s="80"/>
      <c r="D36" s="26" t="s">
        <v>51</v>
      </c>
      <c r="E36" s="26" t="s">
        <v>51</v>
      </c>
    </row>
    <row r="37" spans="1:5" ht="30" customHeight="1" thickBot="1">
      <c r="A37" s="86" t="s">
        <v>526</v>
      </c>
      <c r="B37" s="79" t="s">
        <v>369</v>
      </c>
      <c r="C37" s="80"/>
      <c r="D37" s="26" t="s">
        <v>51</v>
      </c>
      <c r="E37" s="26" t="s">
        <v>51</v>
      </c>
    </row>
    <row r="38" spans="1:5" ht="28.5" customHeight="1" thickBot="1">
      <c r="A38" s="78" t="s">
        <v>370</v>
      </c>
      <c r="B38" s="79" t="s">
        <v>371</v>
      </c>
      <c r="C38" s="80"/>
      <c r="D38" s="26" t="s">
        <v>51</v>
      </c>
      <c r="E38" s="26" t="s">
        <v>51</v>
      </c>
    </row>
    <row r="39" spans="1:5" ht="28.5" customHeight="1" thickBot="1">
      <c r="A39" s="78" t="s">
        <v>372</v>
      </c>
      <c r="B39" s="79" t="s">
        <v>373</v>
      </c>
      <c r="C39" s="80"/>
      <c r="D39" s="88" t="s">
        <v>317</v>
      </c>
      <c r="E39" s="26" t="s">
        <v>51</v>
      </c>
    </row>
    <row r="40" spans="1:5" ht="28.5" customHeight="1" thickBot="1">
      <c r="A40" s="78" t="s">
        <v>374</v>
      </c>
      <c r="B40" s="79" t="s">
        <v>375</v>
      </c>
      <c r="C40" s="80"/>
      <c r="D40" s="88" t="s">
        <v>317</v>
      </c>
      <c r="E40" s="88" t="s">
        <v>317</v>
      </c>
    </row>
    <row r="41" spans="1:5" ht="28.5" customHeight="1" thickBot="1">
      <c r="A41" s="78" t="s">
        <v>376</v>
      </c>
      <c r="B41" s="79" t="s">
        <v>377</v>
      </c>
      <c r="C41" s="80"/>
      <c r="D41" s="26" t="s">
        <v>51</v>
      </c>
      <c r="E41" s="26" t="s">
        <v>51</v>
      </c>
    </row>
    <row r="42" spans="1:5" ht="28.5" customHeight="1" thickBot="1">
      <c r="A42" s="78" t="s">
        <v>378</v>
      </c>
      <c r="B42" s="87" t="s">
        <v>379</v>
      </c>
      <c r="C42" s="80"/>
      <c r="D42" s="88" t="s">
        <v>317</v>
      </c>
      <c r="E42" s="88" t="s">
        <v>317</v>
      </c>
    </row>
    <row r="45" spans="1:5">
      <c r="A45" s="32"/>
      <c r="B45" s="32"/>
      <c r="C45" s="32"/>
      <c r="D45" s="32"/>
      <c r="E45" s="32"/>
    </row>
    <row r="46" spans="1:5" s="144" customFormat="1" ht="56.9" customHeight="1">
      <c r="A46" s="225" t="s">
        <v>380</v>
      </c>
      <c r="B46" s="225"/>
      <c r="C46" s="225"/>
      <c r="D46" s="225"/>
      <c r="E46" s="225"/>
    </row>
    <row r="47" spans="1:5" s="144" customFormat="1" ht="59.15" customHeight="1">
      <c r="A47" s="225" t="s">
        <v>381</v>
      </c>
      <c r="B47" s="225"/>
      <c r="C47" s="225"/>
      <c r="D47" s="225"/>
      <c r="E47" s="225"/>
    </row>
    <row r="48" spans="1:5" s="144" customFormat="1" ht="16.399999999999999" customHeight="1">
      <c r="A48" s="225" t="s">
        <v>382</v>
      </c>
      <c r="B48" s="225"/>
      <c r="C48" s="225"/>
      <c r="D48" s="225"/>
      <c r="E48" s="225"/>
    </row>
    <row r="49" spans="1:5" s="144" customFormat="1" ht="18" customHeight="1">
      <c r="A49" s="226" t="s">
        <v>522</v>
      </c>
      <c r="B49" s="227"/>
      <c r="C49" s="227"/>
      <c r="D49" s="227"/>
      <c r="E49" s="227"/>
    </row>
    <row r="50" spans="1:5" s="144" customFormat="1" ht="53.15" customHeight="1">
      <c r="A50" s="210" t="s">
        <v>541</v>
      </c>
      <c r="B50" s="210"/>
      <c r="C50" s="210"/>
      <c r="D50" s="210"/>
      <c r="E50" s="210"/>
    </row>
    <row r="51" spans="1:5" s="144" customFormat="1" ht="28.5" customHeight="1">
      <c r="A51" s="210" t="s">
        <v>383</v>
      </c>
      <c r="B51" s="210"/>
      <c r="C51" s="210"/>
      <c r="D51" s="210"/>
      <c r="E51" s="210"/>
    </row>
    <row r="52" spans="1:5" s="144" customFormat="1" ht="40.5" customHeight="1">
      <c r="A52" s="210" t="s">
        <v>524</v>
      </c>
      <c r="B52" s="210"/>
      <c r="C52" s="210"/>
      <c r="D52" s="210"/>
      <c r="E52" s="210"/>
    </row>
    <row r="53" spans="1:5" ht="29.5" customHeight="1">
      <c r="A53" s="211" t="s">
        <v>543</v>
      </c>
      <c r="B53" s="211"/>
      <c r="C53" s="211"/>
      <c r="D53" s="211"/>
      <c r="E53" s="211"/>
    </row>
    <row r="54" spans="1:5">
      <c r="A54" s="189" t="s">
        <v>525</v>
      </c>
    </row>
    <row r="57" spans="1:5">
      <c r="A57" s="197"/>
    </row>
  </sheetData>
  <sheetProtection autoFilter="0"/>
  <mergeCells count="9">
    <mergeCell ref="B2:N2"/>
    <mergeCell ref="A46:E46"/>
    <mergeCell ref="A47:E47"/>
    <mergeCell ref="A49:E49"/>
    <mergeCell ref="A53:E53"/>
    <mergeCell ref="A51:E51"/>
    <mergeCell ref="A52:E52"/>
    <mergeCell ref="A50:E50"/>
    <mergeCell ref="A48:E48"/>
  </mergeCells>
  <hyperlinks>
    <hyperlink ref="D8" location="Exhibit6_PRA" display="Exhibit6_PRA" xr:uid="{00000000-0004-0000-0100-000000000000}"/>
    <hyperlink ref="A46:E46" location="Exhibit6__PRA" display="[1] The Public Records Act, found in R.C. Chapter 149, requires that all public records be available for inspection and copying by the public and defines public records as “records kept by a public office.”  When determining whether an entity must keep re" xr:uid="{00000000-0004-0000-0100-000001000000}"/>
    <hyperlink ref="E8" location="Exhibit6_FN2" display="Exhibit6_FN2" xr:uid="{00000000-0004-0000-0100-000002000000}"/>
    <hyperlink ref="A47" location="Exhibit6_OMA" display="[2]" xr:uid="{00000000-0004-0000-0100-000003000000}"/>
    <hyperlink ref="C19" location="Exhibit6_FN3" display="Exhibit6_FN3" xr:uid="{00000000-0004-0000-0100-000004000000}"/>
    <hyperlink ref="A48" location="Exhinit6_EMA_Note" display="[3]" xr:uid="{00000000-0004-0000-0100-000005000000}"/>
    <hyperlink ref="C11" r:id="rId1" display="http://www.ohioauditor.gov/references/guidance.html" xr:uid="{00000000-0004-0000-0100-000006000000}"/>
    <hyperlink ref="A49" location="RANGE!_FN_4" display="Foundation 4" xr:uid="{00000000-0004-0000-0100-000007000000}"/>
    <hyperlink ref="A21" location="Exhibit6_FN4" display="Foundation 4" xr:uid="{00000000-0004-0000-0100-000008000000}"/>
    <hyperlink ref="A49:E49" location="Foundation_4" display="[4]  NEW AS OF 4/2021: Section 2-23 and 2-23A should no longer be tested for University Foundations." xr:uid="{00000000-0004-0000-0100-000009000000}"/>
    <hyperlink ref="A50:E50" location="Exhibit6_FN5_Regional_Transit_Authority__RTAs_5" display="[5]  Regarding ORC 5705, AOS interprets RTAs to represent taxing units since they have the authority to levy taxes.  In addition, AOS interprets RTAs to represent taxing authorities based upon ORC § 306.40 which refers to the Board as a taxing or bond issuing authority.  Based upon these interpretations,  ORC 5705 would generally apply to RTAs levying a tax, such as a property or sales tax, when referring to taxing units and taxing authorities of political subdivisions.  If an RTA does not levy a tax then the streamlined process in ORC 5705.28(B)(2) would apply.  As this is new guidance in the OCS, auditors should allow a &quot;grace period&quot; the first time testing is performed at an RTA and communicate noncompliance verbally when possible." xr:uid="{00000000-0004-0000-0100-00000B000000}"/>
    <hyperlink ref="A51:E51" location="Exhibit6_FN6_Career_Technical_Cooperative_Education_District6" display="[6] ORC 5705.01 includes a career-technical cooperative education district within the definition of a &quot;subdivision&quot; and &quot;taxing authority.&quot;  In addition, ORC 5705.2114 (enacted by Am. Sub. HB 33 135th GA) authorizes the district to levy a tax in excess of the ten-mill limitation. " xr:uid="{563E3EF9-CB72-453D-8133-CC77AAD4FE40}"/>
    <hyperlink ref="A9" location="Exhibit6_FN6" display="Career-Technical Cooperative Education District6" xr:uid="{95DC23BB-FA84-4505-ADCC-DFECDD2C5558}"/>
    <hyperlink ref="E24" location="Exhibit6_FN7" display="ü7" xr:uid="{2E5C93F4-A426-4D81-908F-EFF7C3E6BD83}"/>
    <hyperlink ref="A52:E52" location="Exhibit6_FN7_" display="[7] The requirement in ORC 121.22(C) that a member of a public body be present in person at an open meeting in order to be part of a quorum or to vote does not apply to a board of directors of a joint economic development zone created under ORC 715.691 or a joint economic development review council created under ORC 715.692 if the board or council holds the meeting by interactive video or by teleconference in accordance with the requirements of ORC 715.693." xr:uid="{5B977ACF-7F5F-419D-97C3-302AEE4771A9}"/>
    <hyperlink ref="A35" location="Exhibit6_FN5" display="Regional Transit Authority (RTAs) 5" xr:uid="{00000000-0004-0000-0100-00000A000000}"/>
    <hyperlink ref="E23" location="Exhibit6_FN7" display="ü7" xr:uid="{A1C95647-78A0-4515-BCC6-EE84244C20C5}"/>
    <hyperlink ref="A37" location="Exhibit6_FN8" display="Retirement Systems8" xr:uid="{E13D7C6F-B057-46E9-BDCD-C90422947CD7}"/>
    <hyperlink ref="A53:E53" location="Exhibit6_RetirementSystems8" display="[8] Notwithstanding division (C) of section 121.22 of the Revised code, the public retirement board (ORC 145.071), Ohio police and fire pension fund board of trustees (ORC 742.071), the school employees retirement board (ORC 3309.091) and the state highway patrol board (ORC 5505.04) may adopt a policy that allows a board member to attend a meeting of the board by means of video conference." xr:uid="{11C03BE4-2ADB-4F71-BE5F-FA93437788F1}"/>
    <hyperlink ref="A54" location="Exhibit6_RetirementSystems8" display="[9] Employees of state retirement systems are not state employees for purposes of Ohio Rev. Code § 117.103 and should not be tested for compliance with fraud training requirements." xr:uid="{5A009C49-5532-418C-9714-CD02F2EC1111}"/>
  </hyperlinks>
  <pageMargins left="0.7" right="0.7" top="0.75" bottom="0.75" header="0.3" footer="0.3"/>
  <pageSetup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8"/>
  <sheetViews>
    <sheetView zoomScaleNormal="100" workbookViewId="0"/>
  </sheetViews>
  <sheetFormatPr defaultRowHeight="14.5"/>
  <cols>
    <col min="2" max="2" width="48.453125" customWidth="1"/>
    <col min="3" max="3" width="84.453125" customWidth="1"/>
  </cols>
  <sheetData>
    <row r="1" spans="1:14" ht="31">
      <c r="A1" s="31" t="s">
        <v>384</v>
      </c>
      <c r="B1" s="1"/>
      <c r="K1" s="2"/>
      <c r="L1" s="1"/>
    </row>
    <row r="2" spans="1:14" s="32" customFormat="1" ht="14">
      <c r="A2" s="73" t="s">
        <v>1</v>
      </c>
      <c r="B2" s="224" t="s">
        <v>385</v>
      </c>
      <c r="C2" s="224"/>
      <c r="D2" s="224"/>
      <c r="E2" s="224"/>
      <c r="F2" s="224"/>
      <c r="G2" s="224"/>
      <c r="H2" s="224"/>
      <c r="I2" s="224"/>
      <c r="J2" s="224"/>
      <c r="K2" s="224"/>
      <c r="L2" s="224"/>
      <c r="M2" s="224"/>
      <c r="N2" s="224"/>
    </row>
    <row r="3" spans="1:14" s="32" customFormat="1" ht="14">
      <c r="A3" s="73"/>
      <c r="B3" s="228" t="s">
        <v>386</v>
      </c>
      <c r="C3" s="228"/>
      <c r="D3" s="186"/>
      <c r="E3" s="186"/>
      <c r="F3" s="186"/>
      <c r="G3" s="186"/>
      <c r="H3" s="186"/>
      <c r="I3" s="186"/>
      <c r="J3" s="186"/>
      <c r="K3" s="186"/>
      <c r="L3" s="186"/>
      <c r="M3" s="186"/>
      <c r="N3" s="186"/>
    </row>
    <row r="4" spans="1:14" s="32" customFormat="1" ht="14">
      <c r="A4" s="73"/>
      <c r="B4" s="188" t="s">
        <v>387</v>
      </c>
      <c r="C4" s="188"/>
      <c r="D4" s="186"/>
      <c r="E4" s="186"/>
      <c r="F4" s="186"/>
      <c r="G4" s="186"/>
      <c r="H4" s="186"/>
      <c r="I4" s="186"/>
      <c r="J4" s="186"/>
      <c r="K4" s="186"/>
      <c r="L4" s="186"/>
      <c r="M4" s="186"/>
      <c r="N4" s="186"/>
    </row>
    <row r="5" spans="1:14" s="32" customFormat="1" thickBot="1"/>
    <row r="6" spans="1:14" s="89" customFormat="1" ht="18.5" thickBot="1">
      <c r="B6" s="90" t="s">
        <v>388</v>
      </c>
      <c r="C6" s="90" t="s">
        <v>389</v>
      </c>
    </row>
    <row r="7" spans="1:14" s="32" customFormat="1" thickBot="1">
      <c r="B7" s="91" t="s">
        <v>390</v>
      </c>
      <c r="C7" s="92" t="s">
        <v>391</v>
      </c>
    </row>
    <row r="8" spans="1:14" s="32" customFormat="1" thickBot="1">
      <c r="B8" s="93" t="s">
        <v>392</v>
      </c>
      <c r="C8" s="94" t="s">
        <v>391</v>
      </c>
    </row>
    <row r="9" spans="1:14" s="32" customFormat="1" thickBot="1">
      <c r="B9" s="78" t="s">
        <v>393</v>
      </c>
      <c r="C9" s="79" t="s">
        <v>394</v>
      </c>
    </row>
    <row r="10" spans="1:14" s="32" customFormat="1" thickBot="1">
      <c r="B10" s="78" t="s">
        <v>395</v>
      </c>
      <c r="C10" s="79" t="s">
        <v>396</v>
      </c>
    </row>
    <row r="11" spans="1:14" s="32" customFormat="1" thickBot="1">
      <c r="B11" s="78" t="s">
        <v>397</v>
      </c>
      <c r="C11" s="79" t="s">
        <v>398</v>
      </c>
    </row>
    <row r="12" spans="1:14" s="32" customFormat="1" thickBot="1">
      <c r="B12" s="78" t="s">
        <v>10</v>
      </c>
      <c r="C12" s="79" t="s">
        <v>399</v>
      </c>
    </row>
    <row r="13" spans="1:14" s="32" customFormat="1" thickBot="1">
      <c r="B13" s="78" t="s">
        <v>400</v>
      </c>
      <c r="C13" s="79" t="s">
        <v>391</v>
      </c>
    </row>
    <row r="14" spans="1:14" s="32" customFormat="1" thickBot="1">
      <c r="B14" s="78" t="s">
        <v>401</v>
      </c>
      <c r="C14" s="79" t="s">
        <v>391</v>
      </c>
    </row>
    <row r="15" spans="1:14" s="32" customFormat="1" thickBot="1">
      <c r="B15" s="78" t="s">
        <v>11</v>
      </c>
      <c r="C15" s="79" t="s">
        <v>391</v>
      </c>
    </row>
    <row r="16" spans="1:14" s="32" customFormat="1" thickBot="1">
      <c r="B16" s="78" t="s">
        <v>402</v>
      </c>
      <c r="C16" s="79" t="s">
        <v>391</v>
      </c>
    </row>
    <row r="17" spans="2:7" s="32" customFormat="1" thickBot="1">
      <c r="B17" s="78" t="s">
        <v>403</v>
      </c>
      <c r="C17" s="79" t="s">
        <v>399</v>
      </c>
    </row>
    <row r="18" spans="2:7" s="32" customFormat="1" ht="28.5" thickBot="1">
      <c r="B18" s="78" t="s">
        <v>404</v>
      </c>
      <c r="C18" s="79" t="s">
        <v>391</v>
      </c>
    </row>
    <row r="19" spans="2:7" s="32" customFormat="1" thickBot="1">
      <c r="B19" s="78" t="s">
        <v>405</v>
      </c>
      <c r="C19" s="79" t="s">
        <v>406</v>
      </c>
    </row>
    <row r="20" spans="2:7" s="32" customFormat="1" thickBot="1">
      <c r="B20" s="78" t="s">
        <v>407</v>
      </c>
      <c r="C20" s="79" t="s">
        <v>408</v>
      </c>
    </row>
    <row r="21" spans="2:7" s="32" customFormat="1" thickBot="1">
      <c r="B21" s="78" t="s">
        <v>409</v>
      </c>
      <c r="C21" s="79" t="s">
        <v>410</v>
      </c>
    </row>
    <row r="22" spans="2:7" s="32" customFormat="1" thickBot="1">
      <c r="B22" s="78" t="s">
        <v>411</v>
      </c>
      <c r="C22" s="79" t="s">
        <v>412</v>
      </c>
    </row>
    <row r="23" spans="2:7" s="32" customFormat="1" thickBot="1">
      <c r="B23" s="78" t="s">
        <v>16</v>
      </c>
      <c r="C23" s="79" t="s">
        <v>413</v>
      </c>
    </row>
    <row r="24" spans="2:7" s="32" customFormat="1" thickBot="1">
      <c r="B24" s="78" t="s">
        <v>17</v>
      </c>
      <c r="C24" s="79" t="s">
        <v>414</v>
      </c>
    </row>
    <row r="25" spans="2:7" s="32" customFormat="1" thickBot="1">
      <c r="B25" s="78" t="s">
        <v>18</v>
      </c>
      <c r="C25" s="79" t="s">
        <v>317</v>
      </c>
    </row>
    <row r="26" spans="2:7" s="32" customFormat="1" ht="28.5" thickBot="1">
      <c r="B26" s="78" t="s">
        <v>19</v>
      </c>
      <c r="C26" s="79" t="s">
        <v>415</v>
      </c>
    </row>
    <row r="27" spans="2:7" s="32" customFormat="1" ht="28.5" thickBot="1">
      <c r="B27" s="78" t="s">
        <v>416</v>
      </c>
      <c r="C27" s="79" t="s">
        <v>417</v>
      </c>
    </row>
    <row r="28" spans="2:7" s="32" customFormat="1" thickBot="1">
      <c r="B28" s="78" t="s">
        <v>22</v>
      </c>
      <c r="C28" s="79" t="s">
        <v>418</v>
      </c>
      <c r="G28" s="95"/>
    </row>
    <row r="29" spans="2:7" s="32" customFormat="1" thickBot="1">
      <c r="B29" s="78" t="s">
        <v>21</v>
      </c>
      <c r="C29" s="79" t="s">
        <v>419</v>
      </c>
      <c r="G29" s="95"/>
    </row>
    <row r="30" spans="2:7" s="32" customFormat="1" thickBot="1">
      <c r="B30" s="78" t="s">
        <v>420</v>
      </c>
      <c r="C30" s="79" t="s">
        <v>421</v>
      </c>
    </row>
    <row r="31" spans="2:7" s="32" customFormat="1" thickBot="1">
      <c r="B31" s="78" t="s">
        <v>422</v>
      </c>
      <c r="C31" s="79" t="s">
        <v>423</v>
      </c>
    </row>
    <row r="32" spans="2:7" s="32" customFormat="1" thickBot="1">
      <c r="B32" s="78" t="s">
        <v>424</v>
      </c>
      <c r="C32" s="79" t="s">
        <v>391</v>
      </c>
    </row>
    <row r="33" spans="2:3" s="32" customFormat="1" thickBot="1">
      <c r="B33" s="78" t="s">
        <v>425</v>
      </c>
      <c r="C33" s="79" t="s">
        <v>399</v>
      </c>
    </row>
    <row r="34" spans="2:3" s="32" customFormat="1" ht="28.5" thickBot="1">
      <c r="B34" s="78" t="s">
        <v>426</v>
      </c>
      <c r="C34" s="79" t="s">
        <v>427</v>
      </c>
    </row>
    <row r="35" spans="2:3" s="32" customFormat="1" thickBot="1">
      <c r="B35" s="78" t="s">
        <v>428</v>
      </c>
      <c r="C35" s="79" t="s">
        <v>399</v>
      </c>
    </row>
    <row r="36" spans="2:3" s="32" customFormat="1" thickBot="1">
      <c r="B36" s="78" t="s">
        <v>429</v>
      </c>
      <c r="C36" s="79" t="s">
        <v>391</v>
      </c>
    </row>
    <row r="37" spans="2:3" s="32" customFormat="1" thickBot="1">
      <c r="B37" s="78" t="s">
        <v>370</v>
      </c>
      <c r="C37" s="79" t="s">
        <v>317</v>
      </c>
    </row>
    <row r="38" spans="2:3" s="32" customFormat="1" thickBot="1">
      <c r="B38" s="83" t="s">
        <v>430</v>
      </c>
      <c r="C38" s="84" t="s">
        <v>399</v>
      </c>
    </row>
    <row r="39" spans="2:3" s="32" customFormat="1" thickBot="1">
      <c r="B39" s="78" t="s">
        <v>431</v>
      </c>
      <c r="C39" s="79" t="s">
        <v>432</v>
      </c>
    </row>
    <row r="40" spans="2:3" s="32" customFormat="1" thickBot="1">
      <c r="B40" s="78" t="s">
        <v>372</v>
      </c>
      <c r="C40" s="79" t="s">
        <v>391</v>
      </c>
    </row>
    <row r="41" spans="2:3" s="32" customFormat="1" thickBot="1">
      <c r="B41" s="78" t="s">
        <v>433</v>
      </c>
      <c r="C41" s="79" t="s">
        <v>391</v>
      </c>
    </row>
    <row r="42" spans="2:3" s="32" customFormat="1" thickBot="1">
      <c r="B42" s="78" t="s">
        <v>434</v>
      </c>
      <c r="C42" s="79" t="s">
        <v>391</v>
      </c>
    </row>
    <row r="43" spans="2:3" s="32" customFormat="1" thickBot="1">
      <c r="B43" s="78" t="s">
        <v>435</v>
      </c>
      <c r="C43" s="79" t="s">
        <v>391</v>
      </c>
    </row>
    <row r="44" spans="2:3" s="32" customFormat="1" thickBot="1">
      <c r="B44" s="78" t="s">
        <v>36</v>
      </c>
      <c r="C44" s="79" t="s">
        <v>399</v>
      </c>
    </row>
    <row r="45" spans="2:3" s="32" customFormat="1" thickBot="1">
      <c r="B45" s="78" t="s">
        <v>436</v>
      </c>
      <c r="C45" s="79" t="s">
        <v>437</v>
      </c>
    </row>
    <row r="46" spans="2:3" s="32" customFormat="1" thickBot="1">
      <c r="B46" s="78" t="s">
        <v>438</v>
      </c>
      <c r="C46" s="79" t="s">
        <v>413</v>
      </c>
    </row>
    <row r="47" spans="2:3" s="32" customFormat="1" thickBot="1">
      <c r="B47" s="78" t="s">
        <v>439</v>
      </c>
      <c r="C47" s="79" t="s">
        <v>399</v>
      </c>
    </row>
    <row r="48" spans="2:3" s="32" customFormat="1" ht="28.5" thickBot="1">
      <c r="B48" s="78" t="s">
        <v>440</v>
      </c>
      <c r="C48" s="79" t="s">
        <v>391</v>
      </c>
    </row>
    <row r="49" spans="2:3" s="32" customFormat="1" thickBot="1">
      <c r="B49" s="78" t="s">
        <v>441</v>
      </c>
      <c r="C49" s="79" t="s">
        <v>398</v>
      </c>
    </row>
    <row r="50" spans="2:3" s="32" customFormat="1" ht="28.5" thickBot="1">
      <c r="B50" s="96" t="s">
        <v>442</v>
      </c>
      <c r="C50" s="79" t="s">
        <v>443</v>
      </c>
    </row>
    <row r="51" spans="2:3" s="32" customFormat="1" thickBot="1">
      <c r="B51" s="78" t="s">
        <v>444</v>
      </c>
      <c r="C51" s="79" t="s">
        <v>399</v>
      </c>
    </row>
    <row r="52" spans="2:3" s="32" customFormat="1" ht="14"/>
    <row r="53" spans="2:3" s="32" customFormat="1" ht="14"/>
    <row r="54" spans="2:3" s="32" customFormat="1" ht="14"/>
    <row r="55" spans="2:3" s="32" customFormat="1" ht="14"/>
    <row r="56" spans="2:3" s="32" customFormat="1" ht="14"/>
    <row r="57" spans="2:3" s="32" customFormat="1" ht="14"/>
    <row r="58" spans="2:3" s="32" customFormat="1" ht="14"/>
    <row r="59" spans="2:3" s="32" customFormat="1" ht="14"/>
    <row r="60" spans="2:3" s="32" customFormat="1" ht="14"/>
    <row r="61" spans="2:3" s="32" customFormat="1" ht="14"/>
    <row r="62" spans="2:3" s="32" customFormat="1" ht="14"/>
    <row r="63" spans="2:3" s="32" customFormat="1" ht="14"/>
    <row r="64" spans="2:3" s="32" customFormat="1" ht="14"/>
    <row r="65" s="32" customFormat="1" ht="14"/>
    <row r="66" s="32" customFormat="1" ht="14"/>
    <row r="67" s="32" customFormat="1" ht="14"/>
    <row r="68" s="32" customFormat="1" ht="14"/>
    <row r="69" s="32" customFormat="1" ht="14"/>
    <row r="70" s="32" customFormat="1" ht="14"/>
    <row r="71" s="32" customFormat="1" ht="14"/>
    <row r="72" s="32" customFormat="1" ht="14"/>
    <row r="73" s="32" customFormat="1" ht="14"/>
    <row r="74" s="32" customFormat="1" ht="14"/>
    <row r="75" s="32" customFormat="1" ht="14"/>
    <row r="76" s="32" customFormat="1" ht="14"/>
    <row r="77" s="32" customFormat="1" ht="14"/>
    <row r="78" s="32" customFormat="1" ht="14"/>
    <row r="79" s="32" customFormat="1" ht="14"/>
    <row r="80" s="32" customFormat="1" ht="14"/>
    <row r="81" s="32" customFormat="1" ht="14"/>
    <row r="82" s="32" customFormat="1" ht="14"/>
    <row r="83" s="32" customFormat="1" ht="14"/>
    <row r="84" s="32" customFormat="1" ht="14"/>
    <row r="85" s="32" customFormat="1" ht="14"/>
    <row r="86" s="32" customFormat="1" ht="14"/>
    <row r="87" s="32" customFormat="1" ht="14"/>
    <row r="88" s="32" customFormat="1" ht="14"/>
  </sheetData>
  <sheetProtection autoFilter="0"/>
  <mergeCells count="2">
    <mergeCell ref="B2:N2"/>
    <mergeCell ref="B3:C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AM39"/>
  <sheetViews>
    <sheetView zoomScaleNormal="100" workbookViewId="0">
      <pane xSplit="3" ySplit="7" topLeftCell="D8" activePane="bottomRight" state="frozen"/>
      <selection pane="topRight" activeCell="D1" sqref="D1"/>
      <selection pane="bottomLeft" activeCell="A5" sqref="A5"/>
      <selection pane="bottomRight" activeCell="B1" sqref="B1"/>
    </sheetView>
  </sheetViews>
  <sheetFormatPr defaultRowHeight="14.5"/>
  <cols>
    <col min="1" max="1" width="0" hidden="1" customWidth="1"/>
    <col min="2" max="2" width="10.54296875" style="32" customWidth="1"/>
    <col min="3" max="3" width="63.453125" style="32" customWidth="1"/>
    <col min="4" max="4" width="9.453125" customWidth="1"/>
    <col min="5" max="5" width="10.453125" customWidth="1"/>
    <col min="7" max="7" width="12.453125" customWidth="1"/>
    <col min="8" max="8" width="11.54296875" customWidth="1"/>
    <col min="9" max="9" width="13" customWidth="1"/>
    <col min="11" max="11" width="9.453125" customWidth="1"/>
    <col min="12" max="12" width="10.453125" customWidth="1"/>
    <col min="15" max="15" width="9.453125" customWidth="1"/>
    <col min="16" max="16" width="10.453125" customWidth="1"/>
    <col min="17" max="17" width="9.54296875" customWidth="1"/>
    <col min="18" max="19" width="11.453125" customWidth="1"/>
    <col min="20" max="20" width="10" customWidth="1"/>
    <col min="21" max="21" width="9.54296875" bestFit="1" customWidth="1"/>
    <col min="22" max="22" width="18" customWidth="1"/>
    <col min="25" max="25" width="11" customWidth="1"/>
    <col min="26" max="26" width="9.54296875" bestFit="1" customWidth="1"/>
    <col min="27" max="27" width="13.453125" customWidth="1"/>
    <col min="28" max="28" width="12.54296875" customWidth="1"/>
    <col min="29" max="29" width="16.453125" customWidth="1"/>
    <col min="30" max="30" width="10.54296875" customWidth="1"/>
    <col min="31" max="31" width="9.54296875" customWidth="1"/>
    <col min="32" max="32" width="9.453125" customWidth="1"/>
    <col min="33" max="33" width="15.453125" customWidth="1"/>
    <col min="34" max="34" width="10.54296875" customWidth="1"/>
    <col min="35" max="35" width="11" customWidth="1"/>
    <col min="36" max="36" width="14.453125" bestFit="1" customWidth="1"/>
    <col min="37" max="37" width="13.453125" bestFit="1" customWidth="1"/>
    <col min="39" max="39" width="8.54296875" style="32"/>
  </cols>
  <sheetData>
    <row r="1" spans="2:39" ht="30">
      <c r="B1" s="31" t="s">
        <v>445</v>
      </c>
      <c r="C1" s="186"/>
    </row>
    <row r="2" spans="2:39" s="32" customFormat="1" ht="14">
      <c r="B2" s="34" t="s">
        <v>1</v>
      </c>
      <c r="C2" s="32" t="s">
        <v>2</v>
      </c>
    </row>
    <row r="3" spans="2:39" s="32" customFormat="1" ht="14">
      <c r="C3" s="32" t="s">
        <v>3</v>
      </c>
    </row>
    <row r="4" spans="2:39" s="32" customFormat="1" ht="14">
      <c r="C4" s="32" t="s">
        <v>4</v>
      </c>
    </row>
    <row r="5" spans="2:39" s="32" customFormat="1" ht="14" hidden="1"/>
    <row r="6" spans="2:39" s="32" customFormat="1" thickBot="1"/>
    <row r="7" spans="2:39" s="32" customFormat="1" ht="56.5" thickBot="1">
      <c r="B7" s="97" t="s">
        <v>446</v>
      </c>
      <c r="C7" s="98" t="s">
        <v>6</v>
      </c>
      <c r="D7" s="111" t="s">
        <v>447</v>
      </c>
      <c r="E7" s="98" t="s">
        <v>8</v>
      </c>
      <c r="F7" s="98" t="s">
        <v>9</v>
      </c>
      <c r="G7" s="98" t="s">
        <v>10</v>
      </c>
      <c r="H7" s="98" t="s">
        <v>11</v>
      </c>
      <c r="I7" s="98" t="s">
        <v>12</v>
      </c>
      <c r="J7" s="98" t="s">
        <v>13</v>
      </c>
      <c r="K7" s="98" t="s">
        <v>405</v>
      </c>
      <c r="L7" s="98" t="s">
        <v>409</v>
      </c>
      <c r="M7" s="98" t="s">
        <v>16</v>
      </c>
      <c r="N7" s="98" t="s">
        <v>17</v>
      </c>
      <c r="O7" s="98" t="s">
        <v>18</v>
      </c>
      <c r="P7" s="98" t="s">
        <v>19</v>
      </c>
      <c r="Q7" s="98" t="s">
        <v>20</v>
      </c>
      <c r="R7" s="98" t="s">
        <v>21</v>
      </c>
      <c r="S7" s="98" t="s">
        <v>22</v>
      </c>
      <c r="T7" s="98" t="s">
        <v>553</v>
      </c>
      <c r="U7" s="98" t="s">
        <v>23</v>
      </c>
      <c r="V7" s="98" t="s">
        <v>24</v>
      </c>
      <c r="W7" s="98" t="s">
        <v>448</v>
      </c>
      <c r="X7" s="98" t="s">
        <v>449</v>
      </c>
      <c r="Y7" s="98" t="s">
        <v>27</v>
      </c>
      <c r="Z7" s="98" t="s">
        <v>28</v>
      </c>
      <c r="AA7" s="98" t="s">
        <v>29</v>
      </c>
      <c r="AB7" s="98" t="s">
        <v>30</v>
      </c>
      <c r="AC7" s="98" t="s">
        <v>31</v>
      </c>
      <c r="AD7" s="98" t="s">
        <v>32</v>
      </c>
      <c r="AE7" s="98" t="s">
        <v>33</v>
      </c>
      <c r="AF7" s="126" t="s">
        <v>434</v>
      </c>
      <c r="AG7" s="127" t="s">
        <v>450</v>
      </c>
      <c r="AH7" s="98" t="s">
        <v>36</v>
      </c>
      <c r="AI7" s="98" t="s">
        <v>37</v>
      </c>
      <c r="AJ7" s="98" t="s">
        <v>438</v>
      </c>
      <c r="AK7" s="98" t="s">
        <v>39</v>
      </c>
      <c r="AL7" s="98" t="s">
        <v>40</v>
      </c>
      <c r="AM7" s="98" t="s">
        <v>41</v>
      </c>
    </row>
    <row r="8" spans="2:39" ht="28.5" thickBot="1">
      <c r="B8" s="99" t="s">
        <v>451</v>
      </c>
      <c r="C8" s="100" t="s">
        <v>452</v>
      </c>
      <c r="D8" s="53"/>
      <c r="E8" s="53"/>
      <c r="F8" s="70" t="s">
        <v>51</v>
      </c>
      <c r="G8" s="70" t="s">
        <v>51</v>
      </c>
      <c r="H8" s="52"/>
      <c r="I8" s="114" t="s">
        <v>51</v>
      </c>
      <c r="J8" s="53"/>
      <c r="K8" s="70" t="s">
        <v>51</v>
      </c>
      <c r="L8" s="53"/>
      <c r="M8" s="53"/>
      <c r="N8" s="53"/>
      <c r="O8" s="115"/>
      <c r="P8" s="69" t="s">
        <v>51</v>
      </c>
      <c r="Q8" s="69" t="s">
        <v>51</v>
      </c>
      <c r="R8" s="69" t="s">
        <v>51</v>
      </c>
      <c r="S8" s="69" t="s">
        <v>51</v>
      </c>
      <c r="T8" s="69" t="s">
        <v>51</v>
      </c>
      <c r="U8" s="69" t="s">
        <v>51</v>
      </c>
      <c r="V8" s="53"/>
      <c r="W8" s="53"/>
      <c r="X8" s="53"/>
      <c r="Y8" s="69" t="s">
        <v>51</v>
      </c>
      <c r="Z8" s="69" t="s">
        <v>51</v>
      </c>
      <c r="AA8" s="53"/>
      <c r="AB8" s="69" t="s">
        <v>51</v>
      </c>
      <c r="AC8" s="114" t="s">
        <v>51</v>
      </c>
      <c r="AD8" s="114" t="s">
        <v>51</v>
      </c>
      <c r="AE8" s="53"/>
      <c r="AF8" s="69" t="s">
        <v>51</v>
      </c>
      <c r="AG8" s="52"/>
      <c r="AH8" s="69" t="s">
        <v>51</v>
      </c>
      <c r="AI8" s="70" t="s">
        <v>51</v>
      </c>
      <c r="AJ8" s="70" t="s">
        <v>51</v>
      </c>
      <c r="AK8" s="114" t="s">
        <v>51</v>
      </c>
      <c r="AL8" s="70" t="s">
        <v>51</v>
      </c>
      <c r="AM8" s="112">
        <f t="shared" ref="AM8:AM24" si="0">SUBTOTAL(103,D8:AL8)</f>
        <v>21</v>
      </c>
    </row>
    <row r="9" spans="2:39" ht="15" thickBot="1">
      <c r="B9" s="99" t="s">
        <v>453</v>
      </c>
      <c r="C9" s="100" t="s">
        <v>454</v>
      </c>
      <c r="D9" s="53"/>
      <c r="E9" s="53"/>
      <c r="F9" s="70" t="s">
        <v>51</v>
      </c>
      <c r="G9" s="70" t="s">
        <v>51</v>
      </c>
      <c r="H9" s="52"/>
      <c r="I9" s="114" t="s">
        <v>51</v>
      </c>
      <c r="J9" s="110"/>
      <c r="K9" s="70" t="s">
        <v>51</v>
      </c>
      <c r="L9" s="53"/>
      <c r="M9" s="53"/>
      <c r="N9" s="53"/>
      <c r="O9" s="110"/>
      <c r="P9" s="69" t="s">
        <v>51</v>
      </c>
      <c r="Q9" s="69" t="s">
        <v>51</v>
      </c>
      <c r="R9" s="69" t="s">
        <v>51</v>
      </c>
      <c r="S9" s="69" t="s">
        <v>51</v>
      </c>
      <c r="T9" s="69" t="s">
        <v>51</v>
      </c>
      <c r="U9" s="69" t="s">
        <v>51</v>
      </c>
      <c r="V9" s="53"/>
      <c r="W9" s="53"/>
      <c r="X9" s="53"/>
      <c r="Y9" s="69" t="s">
        <v>51</v>
      </c>
      <c r="Z9" s="69" t="s">
        <v>51</v>
      </c>
      <c r="AA9" s="53"/>
      <c r="AB9" s="69" t="s">
        <v>51</v>
      </c>
      <c r="AC9" s="114" t="s">
        <v>51</v>
      </c>
      <c r="AD9" s="114" t="s">
        <v>51</v>
      </c>
      <c r="AE9" s="53"/>
      <c r="AF9" s="69" t="s">
        <v>51</v>
      </c>
      <c r="AG9" s="52"/>
      <c r="AH9" s="69" t="s">
        <v>51</v>
      </c>
      <c r="AI9" s="70" t="s">
        <v>51</v>
      </c>
      <c r="AJ9" s="70" t="s">
        <v>51</v>
      </c>
      <c r="AK9" s="114" t="s">
        <v>51</v>
      </c>
      <c r="AL9" s="70" t="s">
        <v>51</v>
      </c>
      <c r="AM9" s="112">
        <f t="shared" si="0"/>
        <v>21</v>
      </c>
    </row>
    <row r="10" spans="2:39" ht="28.5" thickBot="1">
      <c r="B10" s="99" t="s">
        <v>455</v>
      </c>
      <c r="C10" s="100" t="s">
        <v>456</v>
      </c>
      <c r="D10" s="69" t="s">
        <v>51</v>
      </c>
      <c r="E10" s="53"/>
      <c r="F10" s="70" t="s">
        <v>51</v>
      </c>
      <c r="G10" s="177" t="s">
        <v>457</v>
      </c>
      <c r="H10" s="70" t="s">
        <v>51</v>
      </c>
      <c r="I10" s="116" t="s">
        <v>51</v>
      </c>
      <c r="J10" s="117" t="s">
        <v>458</v>
      </c>
      <c r="K10" s="70"/>
      <c r="L10" s="53"/>
      <c r="M10" s="118" t="s">
        <v>51</v>
      </c>
      <c r="N10" s="118" t="s">
        <v>51</v>
      </c>
      <c r="O10" s="51"/>
      <c r="P10" s="69" t="s">
        <v>51</v>
      </c>
      <c r="Q10" s="69" t="s">
        <v>51</v>
      </c>
      <c r="R10" s="69" t="s">
        <v>51</v>
      </c>
      <c r="S10" s="69" t="s">
        <v>51</v>
      </c>
      <c r="T10" s="69" t="s">
        <v>51</v>
      </c>
      <c r="U10" s="69" t="s">
        <v>51</v>
      </c>
      <c r="V10" s="69" t="s">
        <v>51</v>
      </c>
      <c r="W10" s="118" t="s">
        <v>51</v>
      </c>
      <c r="X10" s="118"/>
      <c r="Y10" s="118" t="s">
        <v>459</v>
      </c>
      <c r="Z10" s="69" t="s">
        <v>51</v>
      </c>
      <c r="AA10" s="69" t="s">
        <v>51</v>
      </c>
      <c r="AB10" s="69" t="s">
        <v>460</v>
      </c>
      <c r="AC10" s="114" t="s">
        <v>51</v>
      </c>
      <c r="AD10" s="69" t="s">
        <v>51</v>
      </c>
      <c r="AE10" s="115"/>
      <c r="AF10" s="69" t="s">
        <v>461</v>
      </c>
      <c r="AG10" s="69" t="s">
        <v>462</v>
      </c>
      <c r="AH10" s="69" t="s">
        <v>463</v>
      </c>
      <c r="AI10" s="70" t="s">
        <v>51</v>
      </c>
      <c r="AJ10" s="70" t="s">
        <v>51</v>
      </c>
      <c r="AK10" s="69" t="s">
        <v>51</v>
      </c>
      <c r="AL10" s="70" t="s">
        <v>51</v>
      </c>
      <c r="AM10" s="112">
        <f t="shared" si="0"/>
        <v>29</v>
      </c>
    </row>
    <row r="11" spans="2:39" ht="15" thickBot="1">
      <c r="B11" s="99" t="s">
        <v>464</v>
      </c>
      <c r="C11" s="100" t="s">
        <v>465</v>
      </c>
      <c r="D11" s="115"/>
      <c r="E11" s="118" t="s">
        <v>51</v>
      </c>
      <c r="F11" s="52"/>
      <c r="G11" s="52"/>
      <c r="H11" s="52"/>
      <c r="I11" s="115"/>
      <c r="J11" s="115"/>
      <c r="K11" s="70" t="s">
        <v>51</v>
      </c>
      <c r="L11" s="115"/>
      <c r="M11" s="53"/>
      <c r="N11" s="53"/>
      <c r="O11" s="115"/>
      <c r="P11" s="115"/>
      <c r="Q11" s="115"/>
      <c r="R11" s="119"/>
      <c r="S11" s="120"/>
      <c r="T11" s="115"/>
      <c r="U11" s="115"/>
      <c r="V11" s="53"/>
      <c r="W11" s="115"/>
      <c r="X11" s="115"/>
      <c r="Y11" s="115"/>
      <c r="Z11" s="115"/>
      <c r="AA11" s="53"/>
      <c r="AB11" s="115"/>
      <c r="AC11" s="115"/>
      <c r="AD11" s="115"/>
      <c r="AE11" s="115"/>
      <c r="AF11" s="115"/>
      <c r="AG11" s="52"/>
      <c r="AH11" s="115"/>
      <c r="AI11" s="52"/>
      <c r="AJ11" s="52"/>
      <c r="AK11" s="115"/>
      <c r="AL11" s="52"/>
      <c r="AM11" s="112">
        <f t="shared" si="0"/>
        <v>2</v>
      </c>
    </row>
    <row r="12" spans="2:39" ht="15" thickBot="1">
      <c r="B12" s="101" t="s">
        <v>466</v>
      </c>
      <c r="C12" s="102" t="s">
        <v>467</v>
      </c>
      <c r="D12" s="115"/>
      <c r="E12" s="118"/>
      <c r="F12" s="52"/>
      <c r="G12" s="52"/>
      <c r="H12" s="52"/>
      <c r="I12" s="115"/>
      <c r="J12" s="115"/>
      <c r="K12" s="70" t="s">
        <v>51</v>
      </c>
      <c r="L12" s="125"/>
      <c r="M12" s="53"/>
      <c r="N12" s="53"/>
      <c r="O12" s="115"/>
      <c r="P12" s="115"/>
      <c r="Q12" s="115"/>
      <c r="R12" s="119"/>
      <c r="S12" s="120"/>
      <c r="T12" s="115"/>
      <c r="U12" s="115"/>
      <c r="V12" s="53"/>
      <c r="W12" s="115"/>
      <c r="X12" s="115"/>
      <c r="Y12" s="115"/>
      <c r="Z12" s="115"/>
      <c r="AA12" s="53"/>
      <c r="AB12" s="115"/>
      <c r="AC12" s="115"/>
      <c r="AD12" s="115"/>
      <c r="AE12" s="115"/>
      <c r="AF12" s="115"/>
      <c r="AG12" s="52"/>
      <c r="AH12" s="115"/>
      <c r="AI12" s="52"/>
      <c r="AJ12" s="52"/>
      <c r="AK12" s="115"/>
      <c r="AL12" s="52"/>
      <c r="AM12" s="112">
        <f t="shared" si="0"/>
        <v>1</v>
      </c>
    </row>
    <row r="13" spans="2:39" ht="17" thickBot="1">
      <c r="B13" s="99" t="s">
        <v>468</v>
      </c>
      <c r="C13" s="100" t="s">
        <v>469</v>
      </c>
      <c r="D13" s="115"/>
      <c r="E13" s="69" t="s">
        <v>51</v>
      </c>
      <c r="F13" s="70" t="s">
        <v>51</v>
      </c>
      <c r="G13" s="70" t="s">
        <v>51</v>
      </c>
      <c r="H13" s="52"/>
      <c r="I13" s="69" t="s">
        <v>51</v>
      </c>
      <c r="J13" s="69" t="s">
        <v>51</v>
      </c>
      <c r="K13" s="70" t="s">
        <v>51</v>
      </c>
      <c r="L13" s="124" t="s">
        <v>470</v>
      </c>
      <c r="M13" s="69" t="s">
        <v>51</v>
      </c>
      <c r="N13" s="69" t="s">
        <v>51</v>
      </c>
      <c r="O13" s="69" t="s">
        <v>51</v>
      </c>
      <c r="P13" s="69" t="s">
        <v>51</v>
      </c>
      <c r="Q13" s="69" t="s">
        <v>51</v>
      </c>
      <c r="R13" s="69" t="s">
        <v>51</v>
      </c>
      <c r="S13" s="69" t="s">
        <v>51</v>
      </c>
      <c r="T13" s="69" t="s">
        <v>51</v>
      </c>
      <c r="U13" s="69" t="s">
        <v>51</v>
      </c>
      <c r="V13" s="69" t="s">
        <v>51</v>
      </c>
      <c r="W13" s="69" t="s">
        <v>51</v>
      </c>
      <c r="X13" s="69"/>
      <c r="Y13" s="69" t="s">
        <v>51</v>
      </c>
      <c r="Z13" s="114" t="s">
        <v>51</v>
      </c>
      <c r="AA13" s="69" t="s">
        <v>51</v>
      </c>
      <c r="AB13" s="69" t="s">
        <v>51</v>
      </c>
      <c r="AC13" s="69" t="s">
        <v>51</v>
      </c>
      <c r="AD13" s="69" t="s">
        <v>51</v>
      </c>
      <c r="AE13" s="69" t="s">
        <v>51</v>
      </c>
      <c r="AF13" s="69" t="s">
        <v>51</v>
      </c>
      <c r="AG13" s="52"/>
      <c r="AH13" s="69" t="s">
        <v>51</v>
      </c>
      <c r="AI13" s="70" t="s">
        <v>51</v>
      </c>
      <c r="AJ13" s="70" t="s">
        <v>51</v>
      </c>
      <c r="AK13" s="69" t="s">
        <v>51</v>
      </c>
      <c r="AL13" s="70" t="s">
        <v>51</v>
      </c>
      <c r="AM13" s="112">
        <f t="shared" si="0"/>
        <v>31</v>
      </c>
    </row>
    <row r="14" spans="2:39" ht="28.5" thickBot="1">
      <c r="B14" s="101" t="s">
        <v>471</v>
      </c>
      <c r="C14" s="100" t="s">
        <v>472</v>
      </c>
      <c r="D14" s="68" t="s">
        <v>51</v>
      </c>
      <c r="E14" s="69" t="s">
        <v>51</v>
      </c>
      <c r="F14" s="70" t="s">
        <v>51</v>
      </c>
      <c r="G14" s="70" t="s">
        <v>51</v>
      </c>
      <c r="H14" s="70" t="s">
        <v>51</v>
      </c>
      <c r="I14" s="69" t="s">
        <v>51</v>
      </c>
      <c r="J14" s="68" t="s">
        <v>51</v>
      </c>
      <c r="K14" s="52"/>
      <c r="L14" s="123"/>
      <c r="M14" s="69" t="s">
        <v>51</v>
      </c>
      <c r="N14" s="69" t="s">
        <v>51</v>
      </c>
      <c r="O14" s="68" t="s">
        <v>51</v>
      </c>
      <c r="P14" s="68" t="s">
        <v>51</v>
      </c>
      <c r="Q14" s="68" t="s">
        <v>51</v>
      </c>
      <c r="R14" s="69" t="s">
        <v>51</v>
      </c>
      <c r="S14" s="69" t="s">
        <v>51</v>
      </c>
      <c r="T14" s="68" t="s">
        <v>51</v>
      </c>
      <c r="U14" s="68" t="s">
        <v>51</v>
      </c>
      <c r="V14" s="69" t="s">
        <v>51</v>
      </c>
      <c r="W14" s="68" t="s">
        <v>51</v>
      </c>
      <c r="X14" s="68" t="s">
        <v>51</v>
      </c>
      <c r="Y14" s="68" t="s">
        <v>51</v>
      </c>
      <c r="Z14" s="68" t="s">
        <v>51</v>
      </c>
      <c r="AA14" s="69" t="s">
        <v>51</v>
      </c>
      <c r="AB14" s="68" t="s">
        <v>51</v>
      </c>
      <c r="AC14" s="69" t="s">
        <v>51</v>
      </c>
      <c r="AD14" s="69" t="s">
        <v>51</v>
      </c>
      <c r="AE14" s="68" t="s">
        <v>51</v>
      </c>
      <c r="AF14" s="68" t="s">
        <v>51</v>
      </c>
      <c r="AG14" s="52"/>
      <c r="AH14" s="68" t="s">
        <v>51</v>
      </c>
      <c r="AI14" s="70" t="s">
        <v>51</v>
      </c>
      <c r="AJ14" s="70" t="s">
        <v>51</v>
      </c>
      <c r="AK14" s="69" t="s">
        <v>51</v>
      </c>
      <c r="AL14" s="70" t="s">
        <v>51</v>
      </c>
      <c r="AM14" s="112">
        <f t="shared" si="0"/>
        <v>32</v>
      </c>
    </row>
    <row r="15" spans="2:39" ht="17" thickBot="1">
      <c r="B15" s="101" t="s">
        <v>473</v>
      </c>
      <c r="C15" s="100" t="s">
        <v>474</v>
      </c>
      <c r="D15" s="50"/>
      <c r="E15" s="69" t="s">
        <v>51</v>
      </c>
      <c r="F15" s="70" t="s">
        <v>51</v>
      </c>
      <c r="G15" s="70" t="s">
        <v>51</v>
      </c>
      <c r="H15" s="70" t="s">
        <v>51</v>
      </c>
      <c r="I15" s="69" t="s">
        <v>51</v>
      </c>
      <c r="J15" s="68" t="s">
        <v>51</v>
      </c>
      <c r="K15" s="70" t="s">
        <v>51</v>
      </c>
      <c r="L15" s="124" t="s">
        <v>470</v>
      </c>
      <c r="M15" s="69" t="s">
        <v>51</v>
      </c>
      <c r="N15" s="69" t="s">
        <v>51</v>
      </c>
      <c r="O15" s="68" t="s">
        <v>51</v>
      </c>
      <c r="P15" s="68" t="s">
        <v>51</v>
      </c>
      <c r="Q15" s="68" t="s">
        <v>51</v>
      </c>
      <c r="R15" s="69" t="s">
        <v>51</v>
      </c>
      <c r="S15" s="69" t="s">
        <v>51</v>
      </c>
      <c r="T15" s="68" t="s">
        <v>51</v>
      </c>
      <c r="U15" s="68" t="s">
        <v>51</v>
      </c>
      <c r="V15" s="69" t="s">
        <v>51</v>
      </c>
      <c r="W15" s="68" t="s">
        <v>51</v>
      </c>
      <c r="X15" s="68"/>
      <c r="Y15" s="68" t="s">
        <v>51</v>
      </c>
      <c r="Z15" s="68" t="s">
        <v>51</v>
      </c>
      <c r="AA15" s="69" t="s">
        <v>51</v>
      </c>
      <c r="AB15" s="68" t="s">
        <v>51</v>
      </c>
      <c r="AC15" s="69" t="s">
        <v>51</v>
      </c>
      <c r="AD15" s="69" t="s">
        <v>51</v>
      </c>
      <c r="AE15" s="68" t="s">
        <v>51</v>
      </c>
      <c r="AF15" s="68" t="s">
        <v>51</v>
      </c>
      <c r="AG15" s="70" t="s">
        <v>51</v>
      </c>
      <c r="AH15" s="68" t="s">
        <v>51</v>
      </c>
      <c r="AI15" s="70" t="s">
        <v>51</v>
      </c>
      <c r="AJ15" s="70" t="s">
        <v>51</v>
      </c>
      <c r="AK15" s="69" t="s">
        <v>51</v>
      </c>
      <c r="AL15" s="70" t="s">
        <v>51</v>
      </c>
      <c r="AM15" s="112">
        <f t="shared" si="0"/>
        <v>33</v>
      </c>
    </row>
    <row r="16" spans="2:39" ht="28.5" thickBot="1">
      <c r="B16" s="101" t="s">
        <v>475</v>
      </c>
      <c r="C16" s="100" t="s">
        <v>476</v>
      </c>
      <c r="D16" s="114"/>
      <c r="E16" s="114"/>
      <c r="F16" s="52"/>
      <c r="G16" s="52"/>
      <c r="H16" s="52"/>
      <c r="I16" s="114"/>
      <c r="J16" s="114"/>
      <c r="K16" s="70" t="s">
        <v>51</v>
      </c>
      <c r="L16" s="114"/>
      <c r="M16" s="114"/>
      <c r="N16" s="114"/>
      <c r="O16" s="114"/>
      <c r="P16" s="114"/>
      <c r="Q16" s="114"/>
      <c r="R16" s="114"/>
      <c r="S16" s="114"/>
      <c r="T16" s="114"/>
      <c r="U16" s="114"/>
      <c r="V16" s="114"/>
      <c r="W16" s="114"/>
      <c r="X16" s="114"/>
      <c r="Y16" s="114"/>
      <c r="Z16" s="114"/>
      <c r="AA16" s="114"/>
      <c r="AB16" s="114"/>
      <c r="AC16" s="114"/>
      <c r="AD16" s="114"/>
      <c r="AE16" s="114"/>
      <c r="AF16" s="114"/>
      <c r="AG16" s="52"/>
      <c r="AH16" s="114"/>
      <c r="AI16" s="52"/>
      <c r="AJ16" s="52"/>
      <c r="AK16" s="114"/>
      <c r="AL16" s="52"/>
      <c r="AM16" s="112">
        <f t="shared" si="0"/>
        <v>1</v>
      </c>
    </row>
    <row r="17" spans="2:39" ht="15" thickBot="1">
      <c r="B17" s="101" t="s">
        <v>477</v>
      </c>
      <c r="C17" s="100" t="s">
        <v>478</v>
      </c>
      <c r="D17" s="114"/>
      <c r="E17" s="114"/>
      <c r="F17" s="52"/>
      <c r="G17" s="52"/>
      <c r="H17" s="52"/>
      <c r="I17" s="114"/>
      <c r="J17" s="114"/>
      <c r="K17" s="70" t="s">
        <v>51</v>
      </c>
      <c r="L17" s="114"/>
      <c r="M17" s="114"/>
      <c r="N17" s="114"/>
      <c r="O17" s="114"/>
      <c r="P17" s="114"/>
      <c r="Q17" s="114"/>
      <c r="R17" s="114"/>
      <c r="S17" s="114"/>
      <c r="T17" s="114"/>
      <c r="U17" s="114"/>
      <c r="V17" s="114"/>
      <c r="W17" s="114"/>
      <c r="X17" s="114"/>
      <c r="Y17" s="114"/>
      <c r="Z17" s="114"/>
      <c r="AA17" s="114"/>
      <c r="AB17" s="114"/>
      <c r="AC17" s="114"/>
      <c r="AD17" s="114"/>
      <c r="AE17" s="114"/>
      <c r="AF17" s="114"/>
      <c r="AG17" s="52"/>
      <c r="AH17" s="114"/>
      <c r="AI17" s="52"/>
      <c r="AJ17" s="52"/>
      <c r="AK17" s="114"/>
      <c r="AL17" s="52"/>
      <c r="AM17" s="112">
        <f t="shared" si="0"/>
        <v>1</v>
      </c>
    </row>
    <row r="18" spans="2:39" ht="28.5" thickBot="1">
      <c r="B18" s="101" t="s">
        <v>479</v>
      </c>
      <c r="C18" s="100" t="s">
        <v>480</v>
      </c>
      <c r="D18" s="114"/>
      <c r="E18" s="114"/>
      <c r="F18" s="70" t="s">
        <v>51</v>
      </c>
      <c r="G18" s="52"/>
      <c r="H18" s="52"/>
      <c r="I18" s="114"/>
      <c r="J18" s="114"/>
      <c r="K18" s="70" t="s">
        <v>51</v>
      </c>
      <c r="L18" s="114"/>
      <c r="M18" s="114"/>
      <c r="N18" s="114"/>
      <c r="O18" s="114"/>
      <c r="P18" s="114"/>
      <c r="Q18" s="114"/>
      <c r="R18" s="114"/>
      <c r="S18" s="114"/>
      <c r="T18" s="114"/>
      <c r="U18" s="114"/>
      <c r="V18" s="114"/>
      <c r="W18" s="114"/>
      <c r="X18" s="114"/>
      <c r="Y18" s="114"/>
      <c r="Z18" s="114"/>
      <c r="AA18" s="114"/>
      <c r="AB18" s="114"/>
      <c r="AC18" s="114"/>
      <c r="AD18" s="114"/>
      <c r="AE18" s="114"/>
      <c r="AF18" s="114"/>
      <c r="AG18" s="121"/>
      <c r="AH18" s="114"/>
      <c r="AI18" s="52"/>
      <c r="AJ18" s="121"/>
      <c r="AK18" s="114"/>
      <c r="AL18" s="70" t="s">
        <v>51</v>
      </c>
      <c r="AM18" s="112">
        <f t="shared" si="0"/>
        <v>3</v>
      </c>
    </row>
    <row r="19" spans="2:39" ht="15" thickBot="1">
      <c r="B19" s="39" t="s">
        <v>481</v>
      </c>
      <c r="C19" s="103" t="s">
        <v>482</v>
      </c>
      <c r="D19" s="27" t="s">
        <v>51</v>
      </c>
      <c r="E19" s="27" t="s">
        <v>51</v>
      </c>
      <c r="F19" s="27" t="s">
        <v>51</v>
      </c>
      <c r="G19" s="28" t="s">
        <v>51</v>
      </c>
      <c r="H19" s="29" t="s">
        <v>51</v>
      </c>
      <c r="I19" s="27" t="s">
        <v>51</v>
      </c>
      <c r="J19" s="28" t="s">
        <v>51</v>
      </c>
      <c r="K19" s="27" t="s">
        <v>51</v>
      </c>
      <c r="L19" s="27" t="s">
        <v>51</v>
      </c>
      <c r="M19" s="27" t="s">
        <v>51</v>
      </c>
      <c r="N19" s="27" t="s">
        <v>51</v>
      </c>
      <c r="O19" s="28" t="s">
        <v>51</v>
      </c>
      <c r="P19" s="28" t="s">
        <v>51</v>
      </c>
      <c r="Q19" s="28" t="s">
        <v>51</v>
      </c>
      <c r="R19" s="27" t="s">
        <v>51</v>
      </c>
      <c r="S19" s="27" t="s">
        <v>51</v>
      </c>
      <c r="T19" s="28" t="s">
        <v>51</v>
      </c>
      <c r="U19" s="28" t="s">
        <v>51</v>
      </c>
      <c r="V19" s="27" t="s">
        <v>51</v>
      </c>
      <c r="W19" s="28" t="s">
        <v>51</v>
      </c>
      <c r="X19" s="68" t="s">
        <v>51</v>
      </c>
      <c r="Y19" s="28" t="s">
        <v>51</v>
      </c>
      <c r="Z19" s="28" t="s">
        <v>51</v>
      </c>
      <c r="AA19" s="27" t="s">
        <v>51</v>
      </c>
      <c r="AB19" s="28" t="s">
        <v>51</v>
      </c>
      <c r="AC19" s="27" t="s">
        <v>51</v>
      </c>
      <c r="AD19" s="27" t="s">
        <v>51</v>
      </c>
      <c r="AE19" s="28" t="s">
        <v>51</v>
      </c>
      <c r="AF19" s="29" t="s">
        <v>51</v>
      </c>
      <c r="AG19" s="27" t="s">
        <v>51</v>
      </c>
      <c r="AH19" s="28" t="s">
        <v>51</v>
      </c>
      <c r="AI19" s="27" t="s">
        <v>51</v>
      </c>
      <c r="AJ19" s="27" t="s">
        <v>51</v>
      </c>
      <c r="AK19" s="27" t="s">
        <v>51</v>
      </c>
      <c r="AL19" s="27" t="s">
        <v>51</v>
      </c>
      <c r="AM19" s="33">
        <f t="shared" si="0"/>
        <v>35</v>
      </c>
    </row>
    <row r="20" spans="2:39" s="7" customFormat="1" ht="45" thickBot="1">
      <c r="B20" s="104" t="s">
        <v>483</v>
      </c>
      <c r="C20" s="142" t="s">
        <v>563</v>
      </c>
      <c r="D20" s="122"/>
      <c r="E20" s="27" t="s">
        <v>51</v>
      </c>
      <c r="F20" s="27" t="s">
        <v>51</v>
      </c>
      <c r="G20" s="27" t="s">
        <v>51</v>
      </c>
      <c r="H20" s="27"/>
      <c r="I20" s="27" t="s">
        <v>51</v>
      </c>
      <c r="J20" s="118"/>
      <c r="K20" s="27" t="s">
        <v>51</v>
      </c>
      <c r="L20" s="118"/>
      <c r="M20" s="118"/>
      <c r="N20" s="118"/>
      <c r="O20" s="118"/>
      <c r="P20" s="118"/>
      <c r="Q20" s="118"/>
      <c r="R20" s="118"/>
      <c r="S20" s="118"/>
      <c r="T20" s="118"/>
      <c r="U20" s="118"/>
      <c r="V20" s="118"/>
      <c r="W20" s="118"/>
      <c r="X20" s="118"/>
      <c r="Y20" s="27" t="s">
        <v>51</v>
      </c>
      <c r="Z20" s="118"/>
      <c r="AA20" s="118"/>
      <c r="AB20" s="118"/>
      <c r="AC20" s="118"/>
      <c r="AD20" s="118"/>
      <c r="AE20" s="27" t="s">
        <v>51</v>
      </c>
      <c r="AF20" s="118"/>
      <c r="AG20" s="118"/>
      <c r="AH20" s="118"/>
      <c r="AI20" s="27" t="s">
        <v>51</v>
      </c>
      <c r="AJ20" s="118"/>
      <c r="AK20" s="118"/>
      <c r="AL20" s="27" t="s">
        <v>51</v>
      </c>
      <c r="AM20" s="112">
        <f t="shared" si="0"/>
        <v>9</v>
      </c>
    </row>
    <row r="21" spans="2:39" ht="28.5" thickBot="1">
      <c r="B21" s="106" t="s">
        <v>484</v>
      </c>
      <c r="C21" s="100" t="s">
        <v>572</v>
      </c>
      <c r="D21" s="53"/>
      <c r="E21" s="53"/>
      <c r="F21" s="53"/>
      <c r="G21" s="52"/>
      <c r="H21" s="27" t="s">
        <v>51</v>
      </c>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70" t="s">
        <v>485</v>
      </c>
      <c r="AH21" s="53"/>
      <c r="AI21" s="53"/>
      <c r="AJ21" s="27" t="s">
        <v>51</v>
      </c>
      <c r="AK21" s="53"/>
      <c r="AL21" s="53"/>
      <c r="AM21" s="112">
        <f t="shared" si="0"/>
        <v>3</v>
      </c>
    </row>
    <row r="22" spans="2:39" ht="15.65" customHeight="1" thickBot="1">
      <c r="B22" s="106" t="s">
        <v>486</v>
      </c>
      <c r="C22" s="100" t="s">
        <v>538</v>
      </c>
      <c r="D22" s="53"/>
      <c r="E22" s="53"/>
      <c r="F22" s="53"/>
      <c r="G22" s="52"/>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27" t="s">
        <v>51</v>
      </c>
      <c r="AK22" s="53"/>
      <c r="AL22" s="53"/>
      <c r="AM22" s="112">
        <f t="shared" si="0"/>
        <v>1</v>
      </c>
    </row>
    <row r="23" spans="2:39" ht="15" thickBot="1">
      <c r="B23" s="106" t="s">
        <v>487</v>
      </c>
      <c r="C23" s="100" t="s">
        <v>539</v>
      </c>
      <c r="D23" s="53"/>
      <c r="E23" s="53"/>
      <c r="F23" s="53"/>
      <c r="G23" s="52"/>
      <c r="H23" s="27" t="s">
        <v>51</v>
      </c>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112">
        <f t="shared" si="0"/>
        <v>1</v>
      </c>
    </row>
    <row r="24" spans="2:39" s="196" customFormat="1" ht="22.5" customHeight="1" thickBot="1">
      <c r="B24" s="190" t="s">
        <v>488</v>
      </c>
      <c r="C24" s="191" t="s">
        <v>489</v>
      </c>
      <c r="D24" s="192"/>
      <c r="E24" s="192"/>
      <c r="F24" s="192"/>
      <c r="G24" s="193"/>
      <c r="H24" s="194" t="s">
        <v>51</v>
      </c>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5">
        <f t="shared" si="0"/>
        <v>1</v>
      </c>
    </row>
    <row r="25" spans="2:39" s="32" customFormat="1" ht="14">
      <c r="B25" s="107" t="s">
        <v>490</v>
      </c>
      <c r="C25" s="108"/>
      <c r="D25" s="110">
        <f>SUBTOTAL(103,Table2[Ag. Soc12])</f>
        <v>3</v>
      </c>
      <c r="E25" s="110">
        <f>SUBTOTAL(103,Table2[Airport Authority])</f>
        <v>6</v>
      </c>
      <c r="F25" s="110">
        <f>SUBTOTAL(103,Table2[City])</f>
        <v>9</v>
      </c>
      <c r="G25" s="110">
        <f>SUBTOTAL(103,Table2[Comm. College (3354)])</f>
        <v>8</v>
      </c>
      <c r="H25" s="110">
        <f>SUBTOTAL(103,Table2[Community School])</f>
        <v>7</v>
      </c>
      <c r="I25" s="110">
        <f>SUBTOTAL(103,Table2[Conservancy District])</f>
        <v>8</v>
      </c>
      <c r="J25" s="110">
        <f>SUBTOTAL(103,Table2[COG])</f>
        <v>5</v>
      </c>
      <c r="K25" s="110">
        <f>SUBTOTAL(103,Table2[County])</f>
        <v>11</v>
      </c>
      <c r="L25" s="110">
        <f>SUBTOTAL(103,Table2[DC &amp; CIC])</f>
        <v>3</v>
      </c>
      <c r="M25" s="110">
        <f>SUBTOTAL(103,Table2[ESC])</f>
        <v>5</v>
      </c>
      <c r="N25" s="110">
        <f>SUBTOTAL(103,Table2[FCFC])</f>
        <v>5</v>
      </c>
      <c r="O25" s="110">
        <f>SUBTOTAL(103,Table2[Gen. Health Dist.])</f>
        <v>4</v>
      </c>
      <c r="P25" s="110">
        <f>SUBTOTAL(103,Table2[Joint Amb. Dist.])</f>
        <v>7</v>
      </c>
      <c r="Q25" s="110">
        <f>SUBTOTAL(103,Table2[Joint Fire Dist.])</f>
        <v>7</v>
      </c>
      <c r="R25" s="110">
        <f>SUBTOTAL(103,Table2[Jt. Juv. Detention Facility])</f>
        <v>7</v>
      </c>
      <c r="S25" s="110">
        <f>SUBTOTAL(103,Table2[Joint Mental Health District])</f>
        <v>7</v>
      </c>
      <c r="T25" s="110">
        <f>SUBTOTAL(103,Table2[Joint Police Dist.])</f>
        <v>7</v>
      </c>
      <c r="U25" s="110">
        <f>SUBTOTAL(103,Table2[Joint Rec. Dist.])</f>
        <v>7</v>
      </c>
      <c r="V25" s="110">
        <f>SUBTOTAL(103,Table2[Joint Township Cemetery or Union Cemetery])</f>
        <v>5</v>
      </c>
      <c r="W25" s="110">
        <f>SUBTOTAL(103,Table2[Library])</f>
        <v>5</v>
      </c>
      <c r="X25" s="110">
        <f>SUBTOTAL(103,Table2[Met. Housing Auth.])</f>
        <v>2</v>
      </c>
      <c r="Y25" s="110">
        <f>SUBTOTAL(103,Table2[Park Dist.])</f>
        <v>8</v>
      </c>
      <c r="Z25" s="110">
        <f>SUBTOTAL(103,Table2[Port Auth.])</f>
        <v>7</v>
      </c>
      <c r="AA25" s="110">
        <f>SUBTOTAL(103,Table2[Regional Planning Comm’n])</f>
        <v>5</v>
      </c>
      <c r="AB25" s="110">
        <f>SUBTOTAL(103,Table2[Regional Water &amp; Sewer])</f>
        <v>7</v>
      </c>
      <c r="AC25" s="110">
        <f>SUBTOTAL(103,Table2[Soil &amp; Water Conservation District])</f>
        <v>7</v>
      </c>
      <c r="AD25" s="110">
        <f>SUBTOTAL(103,Table2[Solid Waste District])</f>
        <v>7</v>
      </c>
      <c r="AE25" s="110">
        <f>SUBTOTAL(103,Table2[State Colg./ Univ.])</f>
        <v>5</v>
      </c>
      <c r="AF25" s="110">
        <f>SUBTOTAL(103,Table2[State Comm. College (3358)])</f>
        <v>7</v>
      </c>
      <c r="AG25" s="110">
        <f>SUBTOTAL(103,Table2[STEM/STEAM Schools8])</f>
        <v>4</v>
      </c>
      <c r="AH25" s="110">
        <f>SUBTOTAL(103,Table2[Tech College (3357)])</f>
        <v>7</v>
      </c>
      <c r="AI25" s="110">
        <f>SUBTOTAL(103,Table2[Township])</f>
        <v>8</v>
      </c>
      <c r="AJ25" s="110">
        <f>SUBTOTAL(103,Table2[Traditional Schools])</f>
        <v>9</v>
      </c>
      <c r="AK25" s="110">
        <f>SUBTOTAL(103,Table2[Union Cemetery District])</f>
        <v>7</v>
      </c>
      <c r="AL25" s="110">
        <f>SUBTOTAL(103,Table2[Village])</f>
        <v>9</v>
      </c>
      <c r="AM25" s="109"/>
    </row>
    <row r="26" spans="2:39">
      <c r="B26" s="3"/>
      <c r="C26" s="4"/>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113"/>
    </row>
    <row r="27" spans="2:39" ht="43.4" customHeight="1">
      <c r="B27" s="212" t="s">
        <v>491</v>
      </c>
      <c r="C27" s="212"/>
      <c r="D27" s="5"/>
      <c r="E27" s="6"/>
      <c r="F27" s="5"/>
      <c r="G27" s="32"/>
      <c r="H27" s="5"/>
      <c r="I27" s="6"/>
      <c r="J27" s="5"/>
      <c r="K27" s="5"/>
      <c r="L27" s="5"/>
      <c r="M27" s="6"/>
      <c r="N27" s="6"/>
      <c r="O27" s="5"/>
      <c r="P27" s="5"/>
      <c r="Q27" s="5"/>
      <c r="R27" s="6"/>
      <c r="S27" s="6"/>
      <c r="T27" s="3"/>
      <c r="U27" s="5"/>
      <c r="V27" s="6"/>
      <c r="W27" s="5"/>
      <c r="X27" s="5"/>
      <c r="Y27" s="5"/>
      <c r="Z27" s="8"/>
      <c r="AA27" s="6"/>
      <c r="AB27" s="5"/>
      <c r="AC27" s="6"/>
      <c r="AD27" s="6"/>
      <c r="AE27" s="5"/>
      <c r="AF27" s="5"/>
      <c r="AG27" s="5"/>
      <c r="AH27" s="5"/>
      <c r="AI27" s="5"/>
      <c r="AJ27" s="5"/>
      <c r="AK27" s="6"/>
      <c r="AL27" s="5"/>
    </row>
    <row r="28" spans="2:39" ht="43.4" customHeight="1">
      <c r="B28" s="212" t="s">
        <v>492</v>
      </c>
      <c r="C28" s="212"/>
      <c r="D28" s="5"/>
      <c r="E28" s="6"/>
      <c r="F28" s="5"/>
      <c r="G28" s="32"/>
      <c r="H28" s="5"/>
      <c r="I28" s="6"/>
      <c r="J28" s="5"/>
      <c r="K28" s="5"/>
      <c r="L28" s="5"/>
      <c r="M28" s="6"/>
      <c r="N28" s="6"/>
      <c r="O28" s="5"/>
      <c r="P28" s="5"/>
      <c r="Q28" s="5"/>
      <c r="R28" s="6"/>
      <c r="S28" s="6"/>
      <c r="T28" s="3"/>
      <c r="U28" s="5"/>
      <c r="V28" s="6"/>
      <c r="W28" s="5"/>
      <c r="X28" s="5"/>
      <c r="Y28" s="5"/>
      <c r="Z28" s="8"/>
      <c r="AA28" s="6"/>
      <c r="AB28" s="5"/>
      <c r="AC28" s="6"/>
      <c r="AD28" s="6"/>
      <c r="AE28" s="5"/>
      <c r="AF28" s="5"/>
      <c r="AG28" s="5"/>
      <c r="AH28" s="5"/>
      <c r="AI28" s="5"/>
      <c r="AJ28" s="5"/>
      <c r="AK28" s="6"/>
      <c r="AL28" s="5"/>
    </row>
    <row r="29" spans="2:39" ht="27" customHeight="1">
      <c r="B29" s="212" t="s">
        <v>493</v>
      </c>
      <c r="C29" s="212"/>
      <c r="D29" s="5"/>
      <c r="E29" s="6"/>
      <c r="F29" s="5"/>
      <c r="G29" s="32"/>
      <c r="H29" s="5"/>
      <c r="I29" s="6"/>
      <c r="J29" s="5"/>
      <c r="K29" s="5"/>
      <c r="L29" s="5"/>
      <c r="M29" s="6"/>
      <c r="N29" s="6"/>
      <c r="O29" s="5"/>
      <c r="P29" s="5"/>
      <c r="Q29" s="5"/>
      <c r="R29" s="6"/>
      <c r="S29" s="6"/>
      <c r="T29" s="3"/>
      <c r="U29" s="5"/>
      <c r="V29" s="6"/>
      <c r="W29" s="5"/>
      <c r="X29" s="5"/>
      <c r="Y29" s="5"/>
      <c r="Z29" s="8"/>
      <c r="AA29" s="6"/>
      <c r="AB29" s="5"/>
      <c r="AC29" s="6"/>
      <c r="AD29" s="6"/>
      <c r="AE29" s="5"/>
      <c r="AF29" s="5"/>
      <c r="AG29" s="5"/>
      <c r="AH29" s="5"/>
      <c r="AI29" s="5"/>
      <c r="AJ29" s="5"/>
      <c r="AK29" s="6"/>
      <c r="AL29" s="5"/>
    </row>
    <row r="30" spans="2:39" ht="26.15" customHeight="1">
      <c r="B30" s="216" t="s">
        <v>494</v>
      </c>
      <c r="C30" s="216"/>
      <c r="D30" s="5"/>
      <c r="E30" s="6"/>
      <c r="F30" s="5"/>
      <c r="G30" s="32"/>
      <c r="H30" s="5"/>
      <c r="I30" s="6"/>
      <c r="J30" s="5"/>
      <c r="K30" s="5"/>
      <c r="L30" s="5"/>
      <c r="M30" s="6"/>
      <c r="N30" s="6"/>
      <c r="O30" s="5"/>
      <c r="P30" s="5"/>
      <c r="Q30" s="5"/>
      <c r="R30" s="6"/>
      <c r="S30" s="6"/>
      <c r="T30" s="3"/>
      <c r="U30" s="5"/>
      <c r="V30" s="6"/>
      <c r="W30" s="5"/>
      <c r="X30" s="5"/>
      <c r="Y30" s="5"/>
      <c r="Z30" s="8"/>
      <c r="AA30" s="6"/>
      <c r="AB30" s="5"/>
      <c r="AC30" s="6"/>
      <c r="AD30" s="6"/>
      <c r="AE30" s="5"/>
      <c r="AF30" s="5"/>
      <c r="AG30" s="5"/>
      <c r="AH30" s="5"/>
      <c r="AI30" s="5"/>
      <c r="AJ30" s="5"/>
      <c r="AK30" s="6"/>
      <c r="AL30" s="5"/>
    </row>
    <row r="31" spans="2:39" ht="67.400000000000006" customHeight="1">
      <c r="B31" s="220" t="s">
        <v>495</v>
      </c>
      <c r="C31" s="220"/>
      <c r="D31" s="5"/>
      <c r="E31" s="6"/>
      <c r="F31" s="5"/>
      <c r="G31" s="32"/>
      <c r="H31" s="5"/>
      <c r="I31" s="6"/>
      <c r="J31" s="5"/>
      <c r="K31" s="5"/>
      <c r="L31" s="5"/>
      <c r="M31" s="6"/>
      <c r="N31" s="6"/>
      <c r="O31" s="5"/>
      <c r="P31" s="5"/>
      <c r="Q31" s="5"/>
      <c r="R31" s="6"/>
      <c r="S31" s="6"/>
      <c r="T31" s="3"/>
      <c r="U31" s="5"/>
      <c r="V31" s="6"/>
      <c r="W31" s="5"/>
      <c r="X31" s="5"/>
      <c r="Y31" s="5"/>
      <c r="Z31" s="23"/>
      <c r="AA31" s="6"/>
      <c r="AB31" s="5"/>
      <c r="AC31" s="6"/>
      <c r="AD31" s="6"/>
      <c r="AE31" s="5"/>
      <c r="AF31" s="5"/>
      <c r="AG31" s="5"/>
      <c r="AH31" s="5"/>
      <c r="AI31" s="5"/>
      <c r="AJ31" s="5"/>
      <c r="AK31" s="6"/>
      <c r="AL31" s="5"/>
    </row>
    <row r="32" spans="2:39" ht="26.9" customHeight="1">
      <c r="B32" s="216" t="s">
        <v>496</v>
      </c>
      <c r="C32" s="216"/>
      <c r="D32" s="32"/>
      <c r="E32" s="32"/>
      <c r="F32" s="32"/>
      <c r="G32" s="32"/>
      <c r="H32" s="32"/>
      <c r="I32" s="32"/>
      <c r="J32" s="32"/>
      <c r="K32" s="32"/>
      <c r="L32" s="32"/>
      <c r="M32" s="32"/>
      <c r="N32" s="32"/>
      <c r="O32" s="32"/>
      <c r="P32" s="32"/>
      <c r="Q32" s="32"/>
      <c r="R32" s="32"/>
      <c r="S32" s="32"/>
      <c r="T32" s="32"/>
    </row>
    <row r="33" spans="2:20" ht="26.15" customHeight="1">
      <c r="B33" s="212" t="s">
        <v>497</v>
      </c>
      <c r="C33" s="212"/>
      <c r="D33" s="32"/>
      <c r="E33" s="32"/>
      <c r="F33" s="32"/>
      <c r="G33" s="32"/>
      <c r="H33" s="32"/>
      <c r="I33" s="32"/>
      <c r="J33" s="32"/>
      <c r="K33" s="32"/>
      <c r="L33" s="32"/>
      <c r="M33" s="32"/>
      <c r="N33" s="32"/>
      <c r="O33" s="32"/>
      <c r="P33" s="32"/>
      <c r="Q33" s="32"/>
      <c r="R33" s="32"/>
      <c r="S33" s="32"/>
      <c r="T33" s="32"/>
    </row>
    <row r="34" spans="2:20" ht="42.65" customHeight="1">
      <c r="B34" s="217" t="s">
        <v>498</v>
      </c>
      <c r="C34" s="217"/>
      <c r="D34" s="32"/>
      <c r="E34" s="32"/>
      <c r="F34" s="32"/>
      <c r="G34" s="32"/>
      <c r="H34" s="32"/>
      <c r="I34" s="32"/>
      <c r="J34" s="32"/>
      <c r="K34" s="32"/>
      <c r="L34" s="32"/>
      <c r="M34" s="32"/>
      <c r="N34" s="32"/>
      <c r="O34" s="32"/>
      <c r="P34" s="32"/>
      <c r="Q34" s="32"/>
      <c r="R34" s="32"/>
      <c r="S34" s="32"/>
      <c r="T34" s="32"/>
    </row>
    <row r="35" spans="2:20" ht="26.15" customHeight="1">
      <c r="B35" s="220" t="s">
        <v>499</v>
      </c>
      <c r="C35" s="220"/>
      <c r="D35" s="32"/>
      <c r="E35" s="32"/>
      <c r="F35" s="32"/>
      <c r="G35" s="32"/>
      <c r="H35" s="32"/>
      <c r="I35" s="32"/>
      <c r="J35" s="32"/>
      <c r="K35" s="32"/>
      <c r="L35" s="32"/>
      <c r="M35" s="32"/>
      <c r="N35" s="32"/>
      <c r="O35" s="32"/>
      <c r="P35" s="32"/>
      <c r="Q35" s="32"/>
      <c r="R35" s="32"/>
      <c r="S35" s="32"/>
      <c r="T35" s="32"/>
    </row>
    <row r="36" spans="2:20" ht="27.65" customHeight="1">
      <c r="B36" s="210" t="s">
        <v>500</v>
      </c>
      <c r="C36" s="210"/>
      <c r="D36" s="32"/>
      <c r="E36" s="32"/>
      <c r="F36" s="32"/>
      <c r="G36" s="32"/>
      <c r="H36" s="32"/>
      <c r="I36" s="32"/>
      <c r="J36" s="32"/>
      <c r="K36" s="32"/>
      <c r="L36" s="32"/>
      <c r="M36" s="32"/>
      <c r="N36" s="32"/>
      <c r="O36" s="32"/>
      <c r="P36" s="32"/>
      <c r="Q36" s="32"/>
      <c r="R36" s="32"/>
      <c r="S36" s="32"/>
      <c r="T36" s="32"/>
    </row>
    <row r="37" spans="2:20" ht="26.15" customHeight="1">
      <c r="B37" s="212" t="s">
        <v>501</v>
      </c>
      <c r="C37" s="212"/>
      <c r="D37" s="32"/>
      <c r="E37" s="32"/>
      <c r="F37" s="32"/>
      <c r="G37" s="32"/>
      <c r="H37" s="32"/>
      <c r="I37" s="32"/>
      <c r="J37" s="32"/>
      <c r="K37" s="32"/>
      <c r="L37" s="32"/>
      <c r="M37" s="32"/>
      <c r="N37" s="32"/>
      <c r="O37" s="32"/>
      <c r="P37" s="32"/>
      <c r="Q37" s="32"/>
      <c r="R37" s="32"/>
      <c r="S37" s="32"/>
      <c r="T37" s="32"/>
    </row>
    <row r="38" spans="2:20" ht="27" customHeight="1">
      <c r="B38" s="217" t="s">
        <v>502</v>
      </c>
      <c r="C38" s="217"/>
      <c r="D38" s="32"/>
      <c r="E38" s="32"/>
      <c r="F38" s="32"/>
      <c r="G38" s="32"/>
      <c r="H38" s="32"/>
      <c r="I38" s="32"/>
      <c r="J38" s="32"/>
      <c r="K38" s="32"/>
      <c r="L38" s="32"/>
      <c r="M38" s="32"/>
      <c r="N38" s="32"/>
      <c r="O38" s="32"/>
      <c r="P38" s="32"/>
      <c r="Q38" s="32"/>
      <c r="R38" s="32"/>
      <c r="S38" s="32"/>
      <c r="T38" s="32"/>
    </row>
    <row r="39" spans="2:20" ht="27.65" customHeight="1">
      <c r="B39" s="217" t="s">
        <v>503</v>
      </c>
      <c r="C39" s="217"/>
      <c r="D39" s="32"/>
      <c r="E39" s="32"/>
      <c r="F39" s="32"/>
      <c r="G39" s="32"/>
      <c r="H39" s="32"/>
      <c r="I39" s="32"/>
      <c r="J39" s="32"/>
      <c r="K39" s="32"/>
      <c r="L39" s="32"/>
      <c r="M39" s="32"/>
      <c r="N39" s="32"/>
      <c r="O39" s="32"/>
      <c r="P39" s="32"/>
      <c r="Q39" s="32"/>
      <c r="R39" s="32"/>
      <c r="S39" s="32"/>
      <c r="T39" s="32"/>
    </row>
  </sheetData>
  <sheetProtection autoFilter="0"/>
  <mergeCells count="13">
    <mergeCell ref="B32:C32"/>
    <mergeCell ref="B27:C27"/>
    <mergeCell ref="B28:C28"/>
    <mergeCell ref="B29:C29"/>
    <mergeCell ref="B30:C30"/>
    <mergeCell ref="B31:C31"/>
    <mergeCell ref="B39:C39"/>
    <mergeCell ref="B33:C33"/>
    <mergeCell ref="B34:C34"/>
    <mergeCell ref="B35:C35"/>
    <mergeCell ref="B36:C36"/>
    <mergeCell ref="B37:C37"/>
    <mergeCell ref="B38:C38"/>
  </mergeCells>
  <hyperlinks>
    <hyperlink ref="B27" location="OPM_fn1_ref" display="[1]  While not subject to Ohio Rev. Code Chapter 135, Ohio Rev. Code § 167.04 requires a council of government’s bylaws to address the appointment of a fiscal officer, who is responsible for receiving, depositing, investing, and disbursing funds. " xr:uid="{00000000-0004-0000-0300-000000000000}"/>
    <hyperlink ref="J10" location="OPM_fn1" display="ü1" xr:uid="{00000000-0004-0000-0300-000001000000}"/>
    <hyperlink ref="Y10" location="OPM_fn2" display="ü1" xr:uid="{00000000-0004-0000-0300-000002000000}"/>
    <hyperlink ref="B28" location="OPM_fn2_ref" display="[2] If a park district appoints a treasurer, Ohio Rev. Code § 135.21 applies.  If a park district does not appoint a treasurer, § 135.351 applies.  Ohio Rev. Code § 135.351 requires park districts to credit interest as provided in § 1545.22." xr:uid="{00000000-0004-0000-0300-000003000000}"/>
    <hyperlink ref="AB10" location="OPM_fn3" display="ü1" xr:uid="{00000000-0004-0000-0300-000004000000}"/>
    <hyperlink ref="B29" location="OPM_fn3_ref" display="[3] For regional water and sewer districts, Ohio Rev. Code § 6119.16 addresses investing funds and crediting interest." xr:uid="{00000000-0004-0000-0300-000005000000}"/>
    <hyperlink ref="AF10" location="OPM_fn4" display="ü4" xr:uid="{00000000-0004-0000-0300-000006000000}"/>
    <hyperlink ref="AG10" location="OPM_fn5" display="ü5" xr:uid="{00000000-0004-0000-0300-000007000000}"/>
    <hyperlink ref="AH10" location="OPM_fn6" display="ü6" xr:uid="{00000000-0004-0000-0300-000008000000}"/>
    <hyperlink ref="B33" location="OPM_fn7_ref" display="[7] The five-year projection requirement [Ohio Rev. Code § 5705.391] is applicable to STEM schools per Ohio Rev. Code § 3326.11." xr:uid="{00000000-0004-0000-0300-000009000000}"/>
    <hyperlink ref="AG21" location="OPM_fn7" display="ü7" xr:uid="{00000000-0004-0000-0300-00000A000000}"/>
    <hyperlink ref="B37" location="OPM_o23" display="[11] The term Municipal Security refers to any local government security, not just those municipalities issue, pursuant to 15 U.S.C. § 78c (a)(29)." xr:uid="{00000000-0004-0000-0300-00000B000000}"/>
    <hyperlink ref="C15" location="OPM_fn11" display="Issuing Municipal Securities11" xr:uid="{00000000-0004-0000-0300-00000C000000}"/>
    <hyperlink ref="B38" location="OPM_Ag_Soc" display="[26] Auditors use Chapter 1 Appendix A in conjunction with this Exhibit when determining applicability of certain compliance requirements to Agricultural Societies." xr:uid="{00000000-0004-0000-0300-00000D000000}"/>
    <hyperlink ref="D7" location="OPM_Footnote_26" display="Ag. Soc26" xr:uid="{00000000-0004-0000-0300-00000E000000}"/>
    <hyperlink ref="B30" location="OPM_fn4_ref" display="[4] Ohio Rev. Code § 3354.10(A) prescribes depository and security requirements for community colleges." xr:uid="{00000000-0004-0000-0300-00000F000000}"/>
    <hyperlink ref="B31" location="OPM_fn5_ref" display="[5] Ohio Rev. Code § 3326.21 provides that the governing body of a STEM school and the treasurer must comply with § 3313.51 in the same manner as a school district board of education and district treasurer. Ohio Rev. Code § 3313.51 indicates that all mone" xr:uid="{00000000-0004-0000-0300-000010000000}"/>
    <hyperlink ref="B32" location="OPM_fn6_ref" display="[6] Ohio Rev. Code § 3357.10 prescribes depository and security requirements for technical colleges." xr:uid="{00000000-0004-0000-0300-000011000000}"/>
    <hyperlink ref="G10" location="OPM_FN29" display="ü29" xr:uid="{00000000-0004-0000-0300-000012000000}"/>
    <hyperlink ref="B35" location="OPM_O3_CommColl" display="[29]  Ohio Rev. Code 3354.10 prescribes depository and security requirements for community colleges." xr:uid="{00000000-0004-0000-0300-000013000000}"/>
    <hyperlink ref="B34" location="OPM_STEM_STEAM_Schools" display="[27] - &quot;STEAM&quot; is an abbreviation for &quot;science, technology, engineering, arts, and mathematics&quot; and is considered a type of STEM school.  References to STEM schools includes STEAM schools unless otherwise noted. [Ohio Rev. Code § 3326.01]" xr:uid="{00000000-0004-0000-0300-000014000000}"/>
    <hyperlink ref="AG7" location="OPM_FN8Reference" display="STEM/STEAM Schools8" xr:uid="{00000000-0004-0000-0300-000015000000}"/>
    <hyperlink ref="B36" location="OPM_FN10_" display="[10]  If a CIC has an agency relationship with a political subdivision pursuant to Ohio Rev. Code § 1724.10, then OPM Sections O-21 and O-23 apply to that entity." xr:uid="{00000000-0004-0000-0300-000016000000}"/>
    <hyperlink ref="L13" location="OPM_FN10_ref" display="ü10" xr:uid="{00000000-0004-0000-0300-000017000000}"/>
    <hyperlink ref="L15" location="OPM_FN10_ref" display="ü10" xr:uid="{00000000-0004-0000-0300-000018000000}"/>
    <hyperlink ref="B39" location="OPM!C20" display="[27] Applicable only to those entities that have law enforcement agencies with peach officers or troopers subject to ORC § 109.803 training requirement." xr:uid="{00000000-0004-0000-0300-000019000000}"/>
    <hyperlink ref="C20" location="OPM_FN_13_Reference" display="Section 701.70 of Am. Sub. HB No. 110 134th G.A., ORC 109.803, and Audit Bulletin 2022-004 – Continuing Professional Training (CPT) pilot program funding for law enforcement agencies (See footnote 27 for applicability)13" xr:uid="{00000000-0004-0000-0300-00001A000000}"/>
  </hyperlink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2E27895E9E7B4F9D13204D94D0320E" ma:contentTypeVersion="12" ma:contentTypeDescription="Create a new document." ma:contentTypeScope="" ma:versionID="2911360aada22254628adc7c69f681c5">
  <xsd:schema xmlns:xsd="http://www.w3.org/2001/XMLSchema" xmlns:xs="http://www.w3.org/2001/XMLSchema" xmlns:p="http://schemas.microsoft.com/office/2006/metadata/properties" xmlns:ns2="46f04397-e7a5-49eb-a9e8-495cd916d6f8" xmlns:ns3="d6a7d252-17c7-4c20-b74a-c0e992ea0dd2" targetNamespace="http://schemas.microsoft.com/office/2006/metadata/properties" ma:root="true" ma:fieldsID="1e6fa4007777d172f5cbf3803e8c6d8e" ns2:_="" ns3:_="">
    <xsd:import namespace="46f04397-e7a5-49eb-a9e8-495cd916d6f8"/>
    <xsd:import namespace="d6a7d252-17c7-4c20-b74a-c0e992ea0d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04397-e7a5-49eb-a9e8-495cd916d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bcf1e98-7865-4f9d-8589-d03cd0a4ef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a7d252-17c7-4c20-b74a-c0e992ea0d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a4ff374-0de2-455e-a7de-130fd9b6b2f6}" ma:internalName="TaxCatchAll" ma:showField="CatchAllData" ma:web="d6a7d252-17c7-4c20-b74a-c0e992ea0d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f04397-e7a5-49eb-a9e8-495cd916d6f8">
      <Terms xmlns="http://schemas.microsoft.com/office/infopath/2007/PartnerControls"/>
    </lcf76f155ced4ddcb4097134ff3c332f>
    <TaxCatchAll xmlns="d6a7d252-17c7-4c20-b74a-c0e992ea0dd2" xsi:nil="true"/>
  </documentManagement>
</p:properties>
</file>

<file path=customXml/itemProps1.xml><?xml version="1.0" encoding="utf-8"?>
<ds:datastoreItem xmlns:ds="http://schemas.openxmlformats.org/officeDocument/2006/customXml" ds:itemID="{17E10326-221C-4BE6-AF31-0BFADE9FB5E8}">
  <ds:schemaRefs>
    <ds:schemaRef ds:uri="http://schemas.microsoft.com/sharepoint/v3/contenttype/forms"/>
  </ds:schemaRefs>
</ds:datastoreItem>
</file>

<file path=customXml/itemProps2.xml><?xml version="1.0" encoding="utf-8"?>
<ds:datastoreItem xmlns:ds="http://schemas.openxmlformats.org/officeDocument/2006/customXml" ds:itemID="{86D350B8-1950-42C4-A7C8-B6310A234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04397-e7a5-49eb-a9e8-495cd916d6f8"/>
    <ds:schemaRef ds:uri="d6a7d252-17c7-4c20-b74a-c0e992ea0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D57E34-01AD-4DAA-A513-2D6EF5B207AA}">
  <ds:schemaRefs>
    <ds:schemaRef ds:uri="http://schemas.microsoft.com/office/2006/metadata/properties"/>
    <ds:schemaRef ds:uri="http://schemas.microsoft.com/office/infopath/2007/PartnerControls"/>
    <ds:schemaRef ds:uri="46f04397-e7a5-49eb-a9e8-495cd916d6f8"/>
    <ds:schemaRef ds:uri="d6a7d252-17c7-4c20-b74a-c0e992ea0d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223</vt:i4>
      </vt:variant>
    </vt:vector>
  </HeadingPairs>
  <TitlesOfParts>
    <vt:vector size="227" baseType="lpstr">
      <vt:lpstr>OCS - Exhibit 5</vt:lpstr>
      <vt:lpstr>OCS - Exhibit 6</vt:lpstr>
      <vt:lpstr>OCS 2B-8 Step 7 Applicability</vt:lpstr>
      <vt:lpstr>OPM</vt:lpstr>
      <vt:lpstr>_1_13_Advances</vt:lpstr>
      <vt:lpstr>_1_17</vt:lpstr>
      <vt:lpstr>_1_19</vt:lpstr>
      <vt:lpstr>_1_25</vt:lpstr>
      <vt:lpstr>_1_28</vt:lpstr>
      <vt:lpstr>_1_7</vt:lpstr>
      <vt:lpstr>_1_8</vt:lpstr>
      <vt:lpstr>_2_21</vt:lpstr>
      <vt:lpstr>_2_22_Ethics</vt:lpstr>
      <vt:lpstr>_3_4</vt:lpstr>
      <vt:lpstr>_53__</vt:lpstr>
      <vt:lpstr>_73__Auditors_should_test_steps_1_3_of_this_section_of_the_OCS_for_these_entities.__Ohio_Const._Art._XII__Section_11__Ohio_Const._Art._XVIII__Section_12___and_ORC_133.10_applies_to_any_subdivisions_issuing_bonds.__Other_sections_may_also_apply.__See_also</vt:lpstr>
      <vt:lpstr>'OCS - Exhibit 6'!_ftn1</vt:lpstr>
      <vt:lpstr>'OCS - Exhibit 6'!_ftnref1</vt:lpstr>
      <vt:lpstr>Ag._Soc</vt:lpstr>
      <vt:lpstr>Ag._Soc1</vt:lpstr>
      <vt:lpstr>Ag_Soc</vt:lpstr>
      <vt:lpstr>County</vt:lpstr>
      <vt:lpstr>DC___CIC18</vt:lpstr>
      <vt:lpstr>DC_CIC_Gen_Bud</vt:lpstr>
      <vt:lpstr>Debt__1_13_through_1_16_8</vt:lpstr>
      <vt:lpstr>Exbibit5_FN2</vt:lpstr>
      <vt:lpstr>Exhibit_6_FN5_Regional_Transit_Authority__RTAs_5</vt:lpstr>
      <vt:lpstr>Exhibit3_FN3</vt:lpstr>
      <vt:lpstr>Exhibit5_1_13_FN51</vt:lpstr>
      <vt:lpstr>Exhibit5_2_23_OMA</vt:lpstr>
      <vt:lpstr>Exhibit5_2_423_PRA</vt:lpstr>
      <vt:lpstr>'OCS - Exhibit 5'!Exhibit5_54</vt:lpstr>
      <vt:lpstr>Exhibit5_54__See_Ohio_Rev._Code_§_3354.16_for_contract_bidding_requirements</vt:lpstr>
      <vt:lpstr>Exhibit5_55</vt:lpstr>
      <vt:lpstr>Exhibit5_55__See_Ohio_Rev._Code_§_3358.10_for_contract_bidding_requirements</vt:lpstr>
      <vt:lpstr>Exhibit5_56</vt:lpstr>
      <vt:lpstr>Exhibit5_56__See_Ohio_Rev._Code_§_3357.16_for_contract_bidding_requirements</vt:lpstr>
      <vt:lpstr>Exhibit5_57__These_sections_are_applicable_if_the_entity_is_required_to_bid.</vt:lpstr>
      <vt:lpstr>Exhibit5_58__This_step_cannot_be_superseded_by_home_rule_powers.</vt:lpstr>
      <vt:lpstr>Exhibit5_FN15</vt:lpstr>
      <vt:lpstr>Exhibit5_FN18</vt:lpstr>
      <vt:lpstr>Exhibit5_FN3</vt:lpstr>
      <vt:lpstr>Exhibit5_FN34</vt:lpstr>
      <vt:lpstr>Exhibit5_FN42</vt:lpstr>
      <vt:lpstr>Exhibit5_FN43</vt:lpstr>
      <vt:lpstr>Exhibit5_FN45</vt:lpstr>
      <vt:lpstr>Exhibit5_FN46</vt:lpstr>
      <vt:lpstr>Exhibit5_FN47Ref</vt:lpstr>
      <vt:lpstr>Exhibit5_FN48ref</vt:lpstr>
      <vt:lpstr>Exhibit5_FN49</vt:lpstr>
      <vt:lpstr>Exhibit5_FN50</vt:lpstr>
      <vt:lpstr>Exhibit5_FN51</vt:lpstr>
      <vt:lpstr>Exhibit5_FN54_</vt:lpstr>
      <vt:lpstr>Exhibit5_FN55_</vt:lpstr>
      <vt:lpstr>Exhibit5_FN56_</vt:lpstr>
      <vt:lpstr>Exhibit5_FN57</vt:lpstr>
      <vt:lpstr>Exhibit5_FN58</vt:lpstr>
      <vt:lpstr>Exhibit5_FN7</vt:lpstr>
      <vt:lpstr>Exhibit5_FN73</vt:lpstr>
      <vt:lpstr>Exhibit5_FN74</vt:lpstr>
      <vt:lpstr>Exhibit5_FN74ref</vt:lpstr>
      <vt:lpstr>Exhibit5_FN75</vt:lpstr>
      <vt:lpstr>Exhibit5_FN75a</vt:lpstr>
      <vt:lpstr>Exhibit5_FN75b</vt:lpstr>
      <vt:lpstr>Exhibit5_FN76</vt:lpstr>
      <vt:lpstr>Exhibit5_FN77</vt:lpstr>
      <vt:lpstr>Exhibit5_FN78</vt:lpstr>
      <vt:lpstr>Exhibit5_FN79</vt:lpstr>
      <vt:lpstr>Exhibit5_FN80</vt:lpstr>
      <vt:lpstr>Exhibit5_FN80_</vt:lpstr>
      <vt:lpstr>Exhibit5_FN81</vt:lpstr>
      <vt:lpstr>exhibit5_footnote50</vt:lpstr>
      <vt:lpstr>Exhibit5_Traditional_Schools</vt:lpstr>
      <vt:lpstr>Exhibit6__PRA</vt:lpstr>
      <vt:lpstr>Exhibit6_FN1</vt:lpstr>
      <vt:lpstr>Exhibit6_FN2</vt:lpstr>
      <vt:lpstr>Exhibit6_FN3</vt:lpstr>
      <vt:lpstr>Exhibit6_FN4</vt:lpstr>
      <vt:lpstr>'OCS - Exhibit 6'!Exhibit6_FN5</vt:lpstr>
      <vt:lpstr>Exhibit6_FN5</vt:lpstr>
      <vt:lpstr>Exhibit6_FN5_Regional_Transit_Authority__RTAs_5</vt:lpstr>
      <vt:lpstr>Exhibit6_FN6</vt:lpstr>
      <vt:lpstr>Exhibit6_FN6_Career_Technical_Cooperative_Education_District6</vt:lpstr>
      <vt:lpstr>Exhibit6_FN7</vt:lpstr>
      <vt:lpstr>Exhibit6_FN7_</vt:lpstr>
      <vt:lpstr>Exhibit6_FN8</vt:lpstr>
      <vt:lpstr>Exhibit6_OMA</vt:lpstr>
      <vt:lpstr>Exhibit6_PRA</vt:lpstr>
      <vt:lpstr>Exhibit6_RetirementSystems8</vt:lpstr>
      <vt:lpstr>'OCS - Exhibit 6'!Exhibit6_WIA</vt:lpstr>
      <vt:lpstr>Exhibit6_WIA</vt:lpstr>
      <vt:lpstr>Exhinit6_EMA_Note</vt:lpstr>
      <vt:lpstr>FCFC_Gen_Bud</vt:lpstr>
      <vt:lpstr>FN_77</vt:lpstr>
      <vt:lpstr>Footnote_41</vt:lpstr>
      <vt:lpstr>Footnote1</vt:lpstr>
      <vt:lpstr>Footnote10</vt:lpstr>
      <vt:lpstr>Footnote11</vt:lpstr>
      <vt:lpstr>Footnote12</vt:lpstr>
      <vt:lpstr>Footnote13</vt:lpstr>
      <vt:lpstr>Footnote14</vt:lpstr>
      <vt:lpstr>Footnote15</vt:lpstr>
      <vt:lpstr>Footnote16</vt:lpstr>
      <vt:lpstr>Footnote17</vt:lpstr>
      <vt:lpstr>Footnote18</vt:lpstr>
      <vt:lpstr>Footnote19</vt:lpstr>
      <vt:lpstr>Footnote2</vt:lpstr>
      <vt:lpstr>Footnote20</vt:lpstr>
      <vt:lpstr>Footnote21</vt:lpstr>
      <vt:lpstr>Footnote22</vt:lpstr>
      <vt:lpstr>Footnote23</vt:lpstr>
      <vt:lpstr>Footnote24</vt:lpstr>
      <vt:lpstr>Footnote25</vt:lpstr>
      <vt:lpstr>Footnote26</vt:lpstr>
      <vt:lpstr>Footnote27</vt:lpstr>
      <vt:lpstr>Footnote28</vt:lpstr>
      <vt:lpstr>Footnote29</vt:lpstr>
      <vt:lpstr>Footnote3</vt:lpstr>
      <vt:lpstr>Footnote30</vt:lpstr>
      <vt:lpstr>Footnote31</vt:lpstr>
      <vt:lpstr>Footnote32</vt:lpstr>
      <vt:lpstr>Footnote33</vt:lpstr>
      <vt:lpstr>Footnote34</vt:lpstr>
      <vt:lpstr>Footnote35</vt:lpstr>
      <vt:lpstr>Footnote36</vt:lpstr>
      <vt:lpstr>Footnote37</vt:lpstr>
      <vt:lpstr>Footnote38</vt:lpstr>
      <vt:lpstr>Footnote39</vt:lpstr>
      <vt:lpstr>Footnote4</vt:lpstr>
      <vt:lpstr>Footnote40</vt:lpstr>
      <vt:lpstr>Footnote43</vt:lpstr>
      <vt:lpstr>Footnote44</vt:lpstr>
      <vt:lpstr>Footnote45</vt:lpstr>
      <vt:lpstr>Footnote46</vt:lpstr>
      <vt:lpstr>Footnote5</vt:lpstr>
      <vt:lpstr>Footnote6</vt:lpstr>
      <vt:lpstr>Footnote7</vt:lpstr>
      <vt:lpstr>Footnote8</vt:lpstr>
      <vt:lpstr>Footnote9</vt:lpstr>
      <vt:lpstr>Foundation_4</vt:lpstr>
      <vt:lpstr>Gen_Health_Dist_1_2</vt:lpstr>
      <vt:lpstr>Gen_Hlth_Dist_2_2</vt:lpstr>
      <vt:lpstr>Gen_Hlth_Dist_Gen_Bud</vt:lpstr>
      <vt:lpstr>Jt_Twp_Cem_Gen_Bud</vt:lpstr>
      <vt:lpstr>Library</vt:lpstr>
      <vt:lpstr>Library_1_1</vt:lpstr>
      <vt:lpstr>Library_1_14</vt:lpstr>
      <vt:lpstr>Library_1_2</vt:lpstr>
      <vt:lpstr>Library_2_2</vt:lpstr>
      <vt:lpstr>OCS_FN42</vt:lpstr>
      <vt:lpstr>OPM_Ag_Soc</vt:lpstr>
      <vt:lpstr>OPM_FN_13_Reference</vt:lpstr>
      <vt:lpstr>OPM_fn1</vt:lpstr>
      <vt:lpstr>OPM_fn1_ref</vt:lpstr>
      <vt:lpstr>OPM_FN10_</vt:lpstr>
      <vt:lpstr>OPM_FN10_ref</vt:lpstr>
      <vt:lpstr>OPM_fn11</vt:lpstr>
      <vt:lpstr>OPM_fn12</vt:lpstr>
      <vt:lpstr>OPM_fn13</vt:lpstr>
      <vt:lpstr>OPM_fn13_ref</vt:lpstr>
      <vt:lpstr>OPM_fn14</vt:lpstr>
      <vt:lpstr>OPM_fn14_ref</vt:lpstr>
      <vt:lpstr>OPM_fn15</vt:lpstr>
      <vt:lpstr>OPM_fn15_ref</vt:lpstr>
      <vt:lpstr>OPM_fn16</vt:lpstr>
      <vt:lpstr>OPM_fn16_ref</vt:lpstr>
      <vt:lpstr>OPM_fn17</vt:lpstr>
      <vt:lpstr>OPM_fn17_ref</vt:lpstr>
      <vt:lpstr>OPM_fn18</vt:lpstr>
      <vt:lpstr>OPM_fn18_ref</vt:lpstr>
      <vt:lpstr>OPM_fn19</vt:lpstr>
      <vt:lpstr>OPM_fn19_ref</vt:lpstr>
      <vt:lpstr>OPM_fn2</vt:lpstr>
      <vt:lpstr>OPM_fn2_ref</vt:lpstr>
      <vt:lpstr>OPM_fn20</vt:lpstr>
      <vt:lpstr>OPM_fn20_ref</vt:lpstr>
      <vt:lpstr>OPM_fn21</vt:lpstr>
      <vt:lpstr>OPM_fn21_ref</vt:lpstr>
      <vt:lpstr>OPM_fn22</vt:lpstr>
      <vt:lpstr>OPM_fn22_ref</vt:lpstr>
      <vt:lpstr>OPM_fn23</vt:lpstr>
      <vt:lpstr>OPM_fn23_ref</vt:lpstr>
      <vt:lpstr>OPM_fn24</vt:lpstr>
      <vt:lpstr>OPM_fn24_ref</vt:lpstr>
      <vt:lpstr>OPM_fn25</vt:lpstr>
      <vt:lpstr>OPM_fn25_ref</vt:lpstr>
      <vt:lpstr>OPM_FN29</vt:lpstr>
      <vt:lpstr>OPM_fn3</vt:lpstr>
      <vt:lpstr>OPM_fn3_ref</vt:lpstr>
      <vt:lpstr>OPM_fn4</vt:lpstr>
      <vt:lpstr>OPM_fn4_ref</vt:lpstr>
      <vt:lpstr>OPM_fn5</vt:lpstr>
      <vt:lpstr>OPM_fn5_ref</vt:lpstr>
      <vt:lpstr>OPM_fn6</vt:lpstr>
      <vt:lpstr>OPM_fn6_ref</vt:lpstr>
      <vt:lpstr>OPM_fn7</vt:lpstr>
      <vt:lpstr>OPM_fn7_ref</vt:lpstr>
      <vt:lpstr>OPM_fn8</vt:lpstr>
      <vt:lpstr>OPM_FN8Reference</vt:lpstr>
      <vt:lpstr>OPM_Footnote_26</vt:lpstr>
      <vt:lpstr>OPM_o23</vt:lpstr>
      <vt:lpstr>OPM_O3_CommColl</vt:lpstr>
      <vt:lpstr>OPM_otherbid</vt:lpstr>
      <vt:lpstr>OPM_STEM_STEAM_Schools</vt:lpstr>
      <vt:lpstr>ORC_3317.0212___3314.091__Ohio_Admin._Code_3301_83_01__Transportation_T_1_and_T_2_Forms–_All_Traditional_School_Districts_and_Certain_Community_Schools__NEW__53</vt:lpstr>
      <vt:lpstr>Park_Dist_1_4</vt:lpstr>
      <vt:lpstr>Park_Dist_2_9</vt:lpstr>
      <vt:lpstr>Park_Dist_3_18</vt:lpstr>
      <vt:lpstr>Reg_H2O_Sew_1_13</vt:lpstr>
      <vt:lpstr>Reg_H2O_Sew_1_2</vt:lpstr>
      <vt:lpstr>Reg_H2O_Sew_1_4</vt:lpstr>
      <vt:lpstr>Reg_H2O_Sew_Gen_Bud</vt:lpstr>
      <vt:lpstr>Soil_H2O_Cons_1_4</vt:lpstr>
      <vt:lpstr>Solid_Waste_Dist_Gen_Bud</vt:lpstr>
      <vt:lpstr>Solid_Wst_Dist_1_13</vt:lpstr>
      <vt:lpstr>Solid_Wst_Dist_1_13_Est_Fund</vt:lpstr>
      <vt:lpstr>Solid_Wst_Dist_1_4</vt:lpstr>
      <vt:lpstr>St_Col_Un_1_13</vt:lpstr>
      <vt:lpstr>St_Coll_Univ_1_17</vt:lpstr>
      <vt:lpstr>St_Coll_Univ_1_20</vt:lpstr>
      <vt:lpstr>St_Comm_Coll_3358</vt:lpstr>
      <vt:lpstr>STEM_1_27</vt:lpstr>
      <vt:lpstr>STEM_STEAM_Schools</vt:lpstr>
      <vt:lpstr>SWCD_Gen_Bud</vt:lpstr>
      <vt:lpstr>TEST50CELL96</vt:lpstr>
      <vt:lpstr>ü73</vt:lpstr>
      <vt:lpstr>Union_Cem_Dist_Gen_Bud</vt:lpstr>
    </vt:vector>
  </TitlesOfParts>
  <Manager/>
  <Company>Ohio Auditor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Celena Yoxtheimer</dc:creator>
  <cp:keywords/>
  <dc:description/>
  <cp:lastModifiedBy>Kelly M. Berger-Davis</cp:lastModifiedBy>
  <cp:revision/>
  <dcterms:created xsi:type="dcterms:W3CDTF">2019-09-12T20:43:22Z</dcterms:created>
  <dcterms:modified xsi:type="dcterms:W3CDTF">2025-11-20T18:29:24Z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0x0101000F2E27895E9E7B4F9D13204D94D0320E</vt:lpwstr>
  </property>
  <property fmtid="{D5CDD505-2E9C-101B-9397-08002B2CF9AE}" pid="3" name="MediaServiceImageTags">
    <vt:lpwstr/>
  </property>
</Properties>
</file>